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5C5173AD-9B7D-46E4-B8DC-944F435EB9FD}" xr6:coauthVersionLast="47" xr6:coauthVersionMax="47" xr10:uidLastSave="{00000000-0000-0000-0000-000000000000}"/>
  <bookViews>
    <workbookView xWindow="-28920" yWindow="-1215" windowWidth="29040" windowHeight="15840" activeTab="3" xr2:uid="{00000000-000D-0000-FFFF-FFFF00000000}"/>
  </bookViews>
  <sheets>
    <sheet name="Úvod" sheetId="19" r:id="rId1"/>
    <sheet name="Pracovní výkaz" sheetId="17" r:id="rId2"/>
    <sheet name="Pracovní smlouva_nebo_DPČ" sheetId="9" r:id="rId3"/>
    <sheet name="DPP" sheetId="12" r:id="rId4"/>
    <sheet name="pomocná data" sheetId="20" state="hidden" r:id="rId5"/>
  </sheets>
  <definedNames>
    <definedName name="_xlnm.Print_Area" localSheetId="3">DPP!$A$1:$P$22</definedName>
    <definedName name="_xlnm.Print_Area" localSheetId="2">'Pracovní smlouva_nebo_DPČ'!$A$1:$T$26</definedName>
    <definedName name="_xlnm.Print_Area" localSheetId="1">'Pracovní výkaz'!$A$1:$Q$103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9" l="1"/>
  <c r="F19" i="9"/>
  <c r="F18" i="9"/>
  <c r="F17" i="9"/>
  <c r="F16" i="9"/>
  <c r="F15" i="9"/>
  <c r="F14" i="9"/>
  <c r="D20" i="9"/>
  <c r="D19" i="9"/>
  <c r="D18" i="9"/>
  <c r="D17" i="9"/>
  <c r="D16" i="9"/>
  <c r="D15" i="9"/>
  <c r="D14" i="9"/>
  <c r="D13" i="9"/>
  <c r="F13" i="9"/>
  <c r="F12" i="9"/>
  <c r="D12" i="9"/>
  <c r="F11" i="9"/>
  <c r="D11" i="9"/>
  <c r="F10" i="9"/>
  <c r="D10" i="9"/>
  <c r="F9" i="9"/>
  <c r="D9" i="9"/>
  <c r="H14" i="9"/>
  <c r="E28" i="20" l="1"/>
  <c r="E29" i="20"/>
  <c r="E30" i="20"/>
  <c r="E31" i="20"/>
  <c r="E32" i="20"/>
  <c r="E33" i="20"/>
  <c r="E34" i="20"/>
  <c r="E35" i="20"/>
  <c r="E36" i="20"/>
  <c r="E37" i="20"/>
  <c r="E38" i="20"/>
  <c r="C27" i="20"/>
  <c r="C29" i="20"/>
  <c r="C30" i="20"/>
  <c r="C31" i="20"/>
  <c r="C32" i="20"/>
  <c r="C33" i="20"/>
  <c r="C34" i="20"/>
  <c r="C35" i="20"/>
  <c r="C36" i="20"/>
  <c r="C37" i="20"/>
  <c r="C38" i="20"/>
  <c r="C28" i="20"/>
  <c r="E27" i="20"/>
  <c r="B38" i="20" l="1"/>
  <c r="B37" i="20"/>
  <c r="B36" i="20"/>
  <c r="B35" i="20"/>
  <c r="B34" i="20"/>
  <c r="B33" i="20"/>
  <c r="B32" i="20"/>
  <c r="B31" i="20"/>
  <c r="B30" i="20"/>
  <c r="B29" i="20"/>
  <c r="B28" i="20"/>
  <c r="B27" i="20"/>
  <c r="E18" i="20"/>
  <c r="E17" i="20"/>
  <c r="A3" i="20"/>
  <c r="C21" i="12"/>
  <c r="N6" i="12"/>
  <c r="J6" i="12"/>
  <c r="D6" i="12"/>
  <c r="A4" i="12"/>
  <c r="L21" i="9"/>
  <c r="C21" i="9"/>
  <c r="H20" i="9"/>
  <c r="H19" i="9"/>
  <c r="H18" i="9"/>
  <c r="I17" i="9"/>
  <c r="H17" i="9"/>
  <c r="H16" i="9"/>
  <c r="H15" i="9"/>
  <c r="H13" i="9"/>
  <c r="H12" i="9"/>
  <c r="H11" i="9"/>
  <c r="H10" i="9"/>
  <c r="H9" i="9"/>
  <c r="N6" i="9"/>
  <c r="I6" i="9"/>
  <c r="D6" i="9"/>
  <c r="A4" i="9"/>
  <c r="P93" i="17"/>
  <c r="P98" i="17" s="1"/>
  <c r="P100" i="17" s="1"/>
  <c r="L93" i="17"/>
  <c r="L98" i="17" s="1"/>
  <c r="L100" i="17" s="1"/>
  <c r="J93" i="17"/>
  <c r="J98" i="17" s="1"/>
  <c r="J100" i="17" s="1"/>
  <c r="I93" i="17"/>
  <c r="I98" i="17" s="1"/>
  <c r="I100" i="17" s="1"/>
  <c r="H93" i="17"/>
  <c r="H98" i="17" s="1"/>
  <c r="H100" i="17" s="1"/>
  <c r="E93" i="17"/>
  <c r="E98" i="17" s="1"/>
  <c r="Q88" i="17"/>
  <c r="Q93" i="17" s="1"/>
  <c r="Q98" i="17" s="1"/>
  <c r="Q82" i="17"/>
  <c r="Q76" i="17"/>
  <c r="O93" i="17" s="1"/>
  <c r="O98" i="17" s="1"/>
  <c r="O100" i="17" s="1"/>
  <c r="Q70" i="17"/>
  <c r="N93" i="17" s="1"/>
  <c r="N98" i="17" s="1"/>
  <c r="N100" i="17" s="1"/>
  <c r="Q64" i="17"/>
  <c r="M93" i="17" s="1"/>
  <c r="M98" i="17" s="1"/>
  <c r="M100" i="17" s="1"/>
  <c r="Q58" i="17"/>
  <c r="A53" i="17"/>
  <c r="A59" i="17" s="1"/>
  <c r="A65" i="17" s="1"/>
  <c r="A71" i="17" s="1"/>
  <c r="A77" i="17" s="1"/>
  <c r="A83" i="17" s="1"/>
  <c r="Q52" i="17"/>
  <c r="K93" i="17" s="1"/>
  <c r="K98" i="17" s="1"/>
  <c r="K100" i="17" s="1"/>
  <c r="Q46" i="17"/>
  <c r="Q40" i="17"/>
  <c r="Q34" i="17"/>
  <c r="Q28" i="17"/>
  <c r="G93" i="17" s="1"/>
  <c r="G98" i="17" s="1"/>
  <c r="G100" i="17" s="1"/>
  <c r="Q22" i="17"/>
  <c r="Q11" i="17"/>
  <c r="P11" i="17"/>
  <c r="I19" i="9" s="1"/>
  <c r="O11" i="17"/>
  <c r="I18" i="9" s="1"/>
  <c r="N11" i="17"/>
  <c r="E17" i="12" s="1"/>
  <c r="G17" i="12" s="1"/>
  <c r="M11" i="17"/>
  <c r="E16" i="12" s="1"/>
  <c r="G16" i="12" s="1"/>
  <c r="L11" i="17"/>
  <c r="I15" i="9" s="1"/>
  <c r="K11" i="17"/>
  <c r="I14" i="9" s="1"/>
  <c r="J11" i="17"/>
  <c r="E13" i="12" s="1"/>
  <c r="G13" i="12" s="1"/>
  <c r="I11" i="17"/>
  <c r="E12" i="12" s="1"/>
  <c r="G12" i="12" s="1"/>
  <c r="H11" i="17"/>
  <c r="E11" i="12" s="1"/>
  <c r="G11" i="12" s="1"/>
  <c r="G11" i="17"/>
  <c r="I10" i="9" s="1"/>
  <c r="E11" i="17"/>
  <c r="I9" i="9" s="1"/>
  <c r="H5" i="17"/>
  <c r="O3" i="17"/>
  <c r="K3" i="17"/>
  <c r="E3" i="17"/>
  <c r="E19" i="20" l="1"/>
  <c r="A21" i="20" s="1"/>
  <c r="J11" i="12"/>
  <c r="L11" i="12"/>
  <c r="N11" i="12" s="1"/>
  <c r="D4" i="20" s="1"/>
  <c r="L12" i="12"/>
  <c r="J12" i="12"/>
  <c r="N12" i="12" s="1"/>
  <c r="D5" i="20" s="1"/>
  <c r="L16" i="12"/>
  <c r="J16" i="12"/>
  <c r="L13" i="12"/>
  <c r="J13" i="12"/>
  <c r="N13" i="12" s="1"/>
  <c r="D6" i="20" s="1"/>
  <c r="L17" i="12"/>
  <c r="J17" i="12"/>
  <c r="N17" i="12" s="1"/>
  <c r="D10" i="20" s="1"/>
  <c r="E10" i="12"/>
  <c r="G10" i="12" s="1"/>
  <c r="E14" i="12"/>
  <c r="G14" i="12" s="1"/>
  <c r="E18" i="12"/>
  <c r="G18" i="12" s="1"/>
  <c r="I11" i="9"/>
  <c r="N11" i="9" s="1"/>
  <c r="C4" i="20" s="1"/>
  <c r="I12" i="9"/>
  <c r="I13" i="9"/>
  <c r="E15" i="12"/>
  <c r="G15" i="12" s="1"/>
  <c r="E19" i="12"/>
  <c r="G19" i="12" s="1"/>
  <c r="Q100" i="17"/>
  <c r="I16" i="9"/>
  <c r="N16" i="9" s="1"/>
  <c r="C9" i="20" s="1"/>
  <c r="Q90" i="17"/>
  <c r="H21" i="9"/>
  <c r="E20" i="12"/>
  <c r="G20" i="12" s="1"/>
  <c r="I20" i="9"/>
  <c r="N20" i="9" s="1"/>
  <c r="C13" i="20" s="1"/>
  <c r="N10" i="9"/>
  <c r="C3" i="20" s="1"/>
  <c r="N12" i="9"/>
  <c r="C5" i="20" s="1"/>
  <c r="N13" i="9"/>
  <c r="C6" i="20" s="1"/>
  <c r="N14" i="9"/>
  <c r="C7" i="20" s="1"/>
  <c r="N15" i="9"/>
  <c r="C8" i="20" s="1"/>
  <c r="N17" i="9"/>
  <c r="C10" i="20" s="1"/>
  <c r="N18" i="9"/>
  <c r="C11" i="20" s="1"/>
  <c r="N19" i="9"/>
  <c r="C12" i="20" s="1"/>
  <c r="D21" i="9"/>
  <c r="F21" i="9"/>
  <c r="N9" i="9"/>
  <c r="C2" i="20" s="1"/>
  <c r="E100" i="17"/>
  <c r="E9" i="12"/>
  <c r="A13" i="17" l="1"/>
  <c r="G5" i="20"/>
  <c r="N16" i="12"/>
  <c r="D9" i="20" s="1"/>
  <c r="F9" i="20" s="1"/>
  <c r="I21" i="9"/>
  <c r="A22" i="20"/>
  <c r="G9" i="20"/>
  <c r="G4" i="20"/>
  <c r="E5" i="20"/>
  <c r="G15" i="19" s="1"/>
  <c r="J15" i="12"/>
  <c r="L15" i="12"/>
  <c r="N15" i="12" s="1"/>
  <c r="D8" i="20" s="1"/>
  <c r="L18" i="12"/>
  <c r="J18" i="12"/>
  <c r="E9" i="20"/>
  <c r="G19" i="19" s="1"/>
  <c r="L10" i="12"/>
  <c r="J10" i="12"/>
  <c r="F4" i="20"/>
  <c r="H4" i="20" s="1"/>
  <c r="I4" i="20" s="1"/>
  <c r="I14" i="19" s="1"/>
  <c r="J19" i="12"/>
  <c r="L19" i="12"/>
  <c r="N19" i="12" s="1"/>
  <c r="D12" i="20" s="1"/>
  <c r="E4" i="20"/>
  <c r="G14" i="19" s="1"/>
  <c r="F5" i="20"/>
  <c r="H5" i="20" s="1"/>
  <c r="E10" i="20"/>
  <c r="G20" i="19" s="1"/>
  <c r="E6" i="20"/>
  <c r="G16" i="19" s="1"/>
  <c r="L14" i="12"/>
  <c r="J14" i="12"/>
  <c r="N14" i="12" s="1"/>
  <c r="D7" i="20" s="1"/>
  <c r="L20" i="12"/>
  <c r="J20" i="12"/>
  <c r="G10" i="20"/>
  <c r="G6" i="20"/>
  <c r="F10" i="20"/>
  <c r="H10" i="20" s="1"/>
  <c r="I10" i="20" s="1"/>
  <c r="I20" i="19" s="1"/>
  <c r="F6" i="20"/>
  <c r="C14" i="20"/>
  <c r="E21" i="12"/>
  <c r="G9" i="12"/>
  <c r="N21" i="9"/>
  <c r="I5" i="20" l="1"/>
  <c r="I15" i="19" s="1"/>
  <c r="H9" i="20"/>
  <c r="I9" i="20" s="1"/>
  <c r="I19" i="19" s="1"/>
  <c r="F7" i="20"/>
  <c r="H7" i="20" s="1"/>
  <c r="I7" i="20" s="1"/>
  <c r="I17" i="19" s="1"/>
  <c r="G7" i="20"/>
  <c r="N10" i="12"/>
  <c r="D3" i="20" s="1"/>
  <c r="E3" i="20" s="1"/>
  <c r="G13" i="19" s="1"/>
  <c r="N20" i="12"/>
  <c r="D13" i="20" s="1"/>
  <c r="G13" i="20" s="1"/>
  <c r="N18" i="12"/>
  <c r="D11" i="20" s="1"/>
  <c r="F12" i="20"/>
  <c r="G12" i="20"/>
  <c r="E12" i="20"/>
  <c r="E11" i="20"/>
  <c r="G21" i="19" s="1"/>
  <c r="G11" i="20"/>
  <c r="F11" i="20"/>
  <c r="G8" i="20"/>
  <c r="E8" i="20"/>
  <c r="F8" i="20"/>
  <c r="E7" i="20"/>
  <c r="G17" i="19" s="1"/>
  <c r="H6" i="20"/>
  <c r="I6" i="20" s="1"/>
  <c r="I16" i="19" s="1"/>
  <c r="E13" i="20"/>
  <c r="F13" i="20"/>
  <c r="G23" i="19"/>
  <c r="G21" i="12"/>
  <c r="J9" i="12"/>
  <c r="J21" i="12" s="1"/>
  <c r="L9" i="12"/>
  <c r="L21" i="12" s="1"/>
  <c r="F3" i="20" l="1"/>
  <c r="G3" i="20"/>
  <c r="H8" i="20"/>
  <c r="I8" i="20" s="1"/>
  <c r="I18" i="19" s="1"/>
  <c r="G18" i="19"/>
  <c r="G22" i="19"/>
  <c r="H11" i="20"/>
  <c r="I11" i="20" s="1"/>
  <c r="I21" i="19" s="1"/>
  <c r="H3" i="20"/>
  <c r="I3" i="20" s="1"/>
  <c r="I13" i="19" s="1"/>
  <c r="H12" i="20"/>
  <c r="I12" i="20" s="1"/>
  <c r="I22" i="19" s="1"/>
  <c r="H13" i="20"/>
  <c r="I13" i="20" s="1"/>
  <c r="I23" i="19" s="1"/>
  <c r="N9" i="12"/>
  <c r="D2" i="20" l="1"/>
  <c r="N21" i="12"/>
  <c r="D14" i="20" l="1"/>
  <c r="G2" i="20"/>
  <c r="F2" i="20"/>
  <c r="E2" i="20"/>
  <c r="H2" i="20" l="1"/>
  <c r="I2" i="20" s="1"/>
  <c r="I12" i="19" s="1"/>
  <c r="E14" i="20"/>
  <c r="G12" i="19"/>
  <c r="G24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3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Mzdový výkaz vypracovává zaměstnanec, podepisuje tak čestné prohlášení o pravdivosti údajů.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Např. 160 hodin, pokud pracuje zaměstnanec na plný úvazek.</t>
        </r>
      </text>
    </comment>
    <comment ref="A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Např. 80 hodin, pokud pracuje zaměstnanec na půlku plného úvazku na daném projektu</t>
        </r>
      </text>
    </comment>
    <comment ref="A1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Dle výplatní listiny, součástí jsou odpracované dny v daném měsíci, dovolená, nemocenská hrazená zaměstnavatelem...</t>
        </r>
      </text>
    </comment>
    <comment ref="B16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Označuje počet skupin činností, v případě potřeby lze přidat další řádky.</t>
        </r>
      </text>
    </comment>
    <comment ref="E16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 a současně uveďte i průběžné výstupy práce za dané období.
Nevyplňujte detail, který den přesně danou činnost vykonával, s výjimkou akcí např. účasti na služební cestě, poradě, workshopu, vzdělávacím kurzu, konferenci apod., u kterých uvádí datum vždy (období konání).
Hodiny související s dovolenou, svátky, pracovní neschopností a dalšími překážkami/indispozičním volnem se do této části nevyplňují.  </t>
        </r>
      </text>
    </comment>
    <comment ref="Q16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9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93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Vyplňuje se automaticky.</t>
        </r>
      </text>
    </comment>
    <comment ref="A98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indispozičním volnem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8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Pokud je na výplatní pásce, je třeba opsat hodnotu z výplatní pásky</t>
        </r>
      </text>
    </comment>
    <comment ref="F8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Pokud je na výplatní pásce, je třeba opsat hodnotu z výplatní pásky</t>
        </r>
      </text>
    </comment>
  </commentList>
</comments>
</file>

<file path=xl/sharedStrings.xml><?xml version="1.0" encoding="utf-8"?>
<sst xmlns="http://schemas.openxmlformats.org/spreadsheetml/2006/main" count="248" uniqueCount="109">
  <si>
    <t>Registrační číslo projektu</t>
  </si>
  <si>
    <t>Název projektu</t>
  </si>
  <si>
    <t>Jméno a příjmení</t>
  </si>
  <si>
    <t>Typ pracovněprávního vztahu, k němuž se vztahuje tento výkaz</t>
  </si>
  <si>
    <t>Název pozice</t>
  </si>
  <si>
    <t>Datum</t>
  </si>
  <si>
    <t>Čestné prohlášení pracovníka:</t>
  </si>
  <si>
    <t>Funkce</t>
  </si>
  <si>
    <t>Podpis</t>
  </si>
  <si>
    <t>Vypracoval:</t>
  </si>
  <si>
    <t>srpen</t>
  </si>
  <si>
    <t>září</t>
  </si>
  <si>
    <t>listopad</t>
  </si>
  <si>
    <t>prosinec</t>
  </si>
  <si>
    <t>červenec</t>
  </si>
  <si>
    <t>leden</t>
  </si>
  <si>
    <t>únor</t>
  </si>
  <si>
    <t>březen</t>
  </si>
  <si>
    <t>duben</t>
  </si>
  <si>
    <t>květen</t>
  </si>
  <si>
    <t>červen</t>
  </si>
  <si>
    <t xml:space="preserve">Souhrnný mzdový výkaz - osobní náklady </t>
  </si>
  <si>
    <t>Název příjemce</t>
  </si>
  <si>
    <t>Měsíc</t>
  </si>
  <si>
    <t>Sociální poj.</t>
  </si>
  <si>
    <t xml:space="preserve">říjen </t>
  </si>
  <si>
    <t>CELKEM</t>
  </si>
  <si>
    <t>Hrubá mzda na hodinu</t>
  </si>
  <si>
    <t>Počet hodin</t>
  </si>
  <si>
    <t>Zdravotní poj.</t>
  </si>
  <si>
    <t>DPP</t>
  </si>
  <si>
    <t>Hrubá mzda dle mzdového listu</t>
  </si>
  <si>
    <t>Přepočtená mzda na projekt</t>
  </si>
  <si>
    <t>Prohlašuji, že veškeré údaje uvedené v tomto mzdovém výkazu jsou pravdivé a ze veškeré výdaje zde evidované byly uhrazené a jsou doložitelné bankovním výpisem.</t>
  </si>
  <si>
    <t>Pracovní smlouva</t>
  </si>
  <si>
    <t>Nezdanitelné příjmy</t>
  </si>
  <si>
    <t>Celkové osobní náklady na projekt</t>
  </si>
  <si>
    <t>Výše úvazku u zaměstnavatele (hodiny/měsíc)</t>
  </si>
  <si>
    <t>Výše úvazku na projektu (hodiny/měsíc)</t>
  </si>
  <si>
    <t>Součet hodin odpracovaných a hrazených z projektu v režimu přímých výdajů</t>
  </si>
  <si>
    <t>Počet hodin placeného svátku hrazených z projektu</t>
  </si>
  <si>
    <t>Počet hodin ostatních překážek v práci a indispozičního volna hrazených z projektu</t>
  </si>
  <si>
    <t>Počet hodin pracovní neschopnosti, za něž je z projektu hrazena náhrada</t>
  </si>
  <si>
    <t>Počet hodin dovolené hrazených z projektu</t>
  </si>
  <si>
    <t xml:space="preserve">Počet odpracovaných a hrazených hodin </t>
  </si>
  <si>
    <t>celkem hodin za měsíc</t>
  </si>
  <si>
    <t>5.</t>
  </si>
  <si>
    <t>4.</t>
  </si>
  <si>
    <t>3.</t>
  </si>
  <si>
    <t>2.</t>
  </si>
  <si>
    <t>1.</t>
  </si>
  <si>
    <t xml:space="preserve"> Popis činností včetně průběžných výstupů práce za dané období</t>
  </si>
  <si>
    <t>Poř. číslo</t>
  </si>
  <si>
    <t>měsíc</t>
  </si>
  <si>
    <t>Přehled činností vykonaných pro projekt a hrazených z projektu v režimu přímých výdajů včetně průběžných výstupů práce za dané období</t>
  </si>
  <si>
    <t>říjen</t>
  </si>
  <si>
    <t>PRACOVNÍ VÝKAZ</t>
  </si>
  <si>
    <t>Souhrnný mzdový výkaz - osobní náklady v případě Dohody o provedení práce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</si>
  <si>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</si>
  <si>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</si>
  <si>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</si>
  <si>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</si>
  <si>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</si>
  <si>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</si>
  <si>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</si>
  <si>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</si>
  <si>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</si>
  <si>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</si>
  <si>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</si>
  <si>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</si>
  <si>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Celkové uplatňované osobní náklady na projekt celkem</t>
  </si>
  <si>
    <t>Kód položky rozpočtu projektu</t>
  </si>
  <si>
    <t>Sledované období (kalendářní rok)</t>
  </si>
  <si>
    <t>DPČ</t>
  </si>
  <si>
    <t>Vyplňte prosím zeleně podbarvené pole.</t>
  </si>
  <si>
    <t>Nevyplňovat - pouze pro pracovníky zaměstnané na základě DPP.</t>
  </si>
  <si>
    <t>Nevyplňovat - pouze pro pracovníky zaměstnané na základě Pracovní smlouvy nebo DPČ.</t>
  </si>
  <si>
    <t>-</t>
  </si>
  <si>
    <t>CELKEM Pracovní smlouva nebo DPČ</t>
  </si>
  <si>
    <t>CELKEM DPP</t>
  </si>
  <si>
    <t xml:space="preserve">CELKEM </t>
  </si>
  <si>
    <t>CHYBA</t>
  </si>
  <si>
    <t>V POŘÁDKU</t>
  </si>
  <si>
    <t>Sledované období v měsících</t>
  </si>
  <si>
    <t>OK</t>
  </si>
  <si>
    <t>Výše úvazku</t>
  </si>
  <si>
    <t>Aktivita dle popisu projektu</t>
  </si>
  <si>
    <t>CHYBA - duplicita vykazovaných mezd v rámci Pracovní smLouvy/DPČ a DPP</t>
  </si>
  <si>
    <r>
      <t>Úvazek zaměstnance</t>
    </r>
    <r>
      <rPr>
        <b/>
        <u/>
        <sz val="12"/>
        <rFont val="Segoe UI"/>
        <family val="2"/>
        <charset val="238"/>
      </rPr>
      <t xml:space="preserve"> vztahující se k projektu</t>
    </r>
    <r>
      <rPr>
        <b/>
        <sz val="12"/>
        <rFont val="Segoe UI"/>
        <family val="2"/>
        <charset val="238"/>
      </rPr>
      <t xml:space="preserve"> dle sjednané smlouvy/dohody (hodiny/měsíc)</t>
    </r>
  </si>
  <si>
    <r>
      <t xml:space="preserve">Počet skutečně odpracovaných a hrazených hodin pro projekt </t>
    </r>
    <r>
      <rPr>
        <b/>
        <sz val="10"/>
        <color indexed="17"/>
        <rFont val="Segoe UI"/>
        <family val="2"/>
        <charset val="238"/>
      </rPr>
      <t xml:space="preserve"> </t>
    </r>
    <r>
      <rPr>
        <b/>
        <sz val="10"/>
        <rFont val="Segoe UI"/>
        <family val="2"/>
        <charset val="238"/>
      </rPr>
      <t>v režimu přímých výdajů za sledované období</t>
    </r>
  </si>
  <si>
    <t>Jméno a příjmení, titul</t>
  </si>
  <si>
    <t>Financováno z programu</t>
  </si>
  <si>
    <t>NPŽP</t>
  </si>
  <si>
    <t>Norské Fondy</t>
  </si>
  <si>
    <t>Ne (výkaz jednotlivých aktivit vyplňuji)</t>
  </si>
  <si>
    <t>Ano (výkaz jednotlivých aktivit nevyplňuji)</t>
  </si>
  <si>
    <t>Vyplnění jednotlivých činností výkazu práce je irelevantní v případě, kdy se zaměstnanec podílí plně na realizaci programu/projektu/iniciativy, tj. 100 % svého úvazku (i když je tento úvazek pouze částečný), výkazy práce pro program/projekt/iniciativu nejsou třeba. Dokladem o 100 % úvazku je např. pracovní smlouva nebo popis náplně funkčního místa, ze kterých daná skutečnost jasně vyplývá. V případě práce na základě DPČ/DPP jsou výkazy práce povinné vždy.</t>
  </si>
  <si>
    <t>NF</t>
  </si>
  <si>
    <t>PRACOVNÍ POMĚR</t>
  </si>
  <si>
    <t>ANO</t>
  </si>
  <si>
    <t>NE</t>
  </si>
  <si>
    <t>Typ pracovněprávního vztahu, k němuž se vztahuje tento výkaz (vyberte z rolovacího seznamu)</t>
  </si>
  <si>
    <t>Skutečně uplatňované hodiny v daném měsíci</t>
  </si>
  <si>
    <t>Souhrnný mzdový výkaz - osobní náklady v případě zaměstnance na Pracovní smlouvu nebo Dohodu o pracovní činnosti</t>
  </si>
  <si>
    <t>Úvazek zaměstnance u zaměstnavatele dle sjednané smlouvy/dohody (hodiny/měsíc)</t>
  </si>
  <si>
    <t>Skutečně uplatňované hodiny v daném měsíci s ohledem na úvazek projektu</t>
  </si>
  <si>
    <r>
      <rPr>
        <b/>
        <sz val="14"/>
        <color theme="1"/>
        <rFont val="Segoe UI"/>
        <family val="2"/>
        <charset val="238"/>
      </rPr>
      <t>Pokyny k vyplnění</t>
    </r>
    <r>
      <rPr>
        <sz val="14"/>
        <color theme="1"/>
        <rFont val="Segoe UI"/>
        <family val="2"/>
        <charset val="238"/>
      </rPr>
      <t>: Doplňte pouze zeleně podbarvené buňky, začněte vyplněním listu "Úvod", pokračujte na list "Pracovní výkaz" a dále dle typu pracovní smlouvy vyberte relevantní list mzdového výkazu. Nepřeskakujte jednotlivé listy, vyplnění údajů má provazbu na další pomocné výpočty.</t>
    </r>
  </si>
  <si>
    <t>Kontrolní součet (skutečně uplatňované hodiny na projekt/odpracované hodiny, dovolené, pracovní neschopnosti...)</t>
  </si>
  <si>
    <t>* zabarvení v případě ruční editace ZP či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</si>
</sst>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_ ;\-#,##0\ "/>
    <numFmt numFmtId="166" formatCode="_-* #,##0.00\ _K_č_-;\-* #,##0.00\ _K_č_-;_-* &quot;-&quot;??\ _K_č_-;_-@_-"/>
    <numFmt numFmtId="167" formatCode="[$-405]mmmm"/>
    <numFmt numFmtId="168" formatCode="mmmm"/>
    <numFmt numFmtId="169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b/>
      <sz val="11"/>
      <color indexed="81"/>
      <name val="Tahoma"/>
      <family val="2"/>
      <charset val="238"/>
    </font>
    <font>
      <b/>
      <sz val="20"/>
      <name val="Arial"/>
      <family val="2"/>
      <charset val="238"/>
    </font>
    <font>
      <b/>
      <sz val="20"/>
      <name val="Segoe UI"/>
      <family val="2"/>
      <charset val="238"/>
    </font>
    <font>
      <sz val="10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4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0"/>
      <name val="Segoe UI"/>
      <family val="2"/>
      <charset val="238"/>
    </font>
    <font>
      <b/>
      <sz val="12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4"/>
      <color theme="1"/>
      <name val="Segoe UI"/>
      <family val="2"/>
      <charset val="238"/>
    </font>
    <font>
      <b/>
      <i/>
      <sz val="10"/>
      <color rgb="FFFF0000"/>
      <name val="Segoe UI"/>
      <family val="2"/>
      <charset val="238"/>
    </font>
    <font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u/>
      <sz val="12"/>
      <name val="Segoe UI"/>
      <family val="2"/>
      <charset val="238"/>
    </font>
    <font>
      <sz val="8"/>
      <name val="Segoe UI"/>
      <family val="2"/>
      <charset val="238"/>
    </font>
    <font>
      <b/>
      <sz val="10"/>
      <color indexed="17"/>
      <name val="Segoe UI"/>
      <family val="2"/>
      <charset val="238"/>
    </font>
    <font>
      <b/>
      <i/>
      <sz val="10"/>
      <name val="Segoe UI"/>
      <family val="2"/>
      <charset val="238"/>
    </font>
    <font>
      <b/>
      <sz val="18"/>
      <name val="Segoe UI"/>
      <family val="2"/>
      <charset val="238"/>
    </font>
    <font>
      <b/>
      <sz val="16"/>
      <name val="Segoe UI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315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5" fillId="3" borderId="46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66" fontId="4" fillId="5" borderId="2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1" fillId="0" borderId="0" xfId="0" applyFont="1" applyAlignment="1">
      <alignment vertical="center"/>
    </xf>
    <xf numFmtId="0" fontId="12" fillId="0" borderId="0" xfId="0" applyFont="1"/>
    <xf numFmtId="0" fontId="18" fillId="0" borderId="25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horizontal="center" vertical="center"/>
    </xf>
    <xf numFmtId="0" fontId="16" fillId="2" borderId="5" xfId="0" applyFont="1" applyFill="1" applyBorder="1" applyAlignment="1">
      <alignment horizontal="left" vertical="center" indent="2"/>
    </xf>
    <xf numFmtId="0" fontId="16" fillId="4" borderId="8" xfId="0" applyFont="1" applyFill="1" applyBorder="1" applyAlignment="1">
      <alignment horizontal="left" vertical="center" indent="2"/>
    </xf>
    <xf numFmtId="0" fontId="16" fillId="3" borderId="43" xfId="0" applyFont="1" applyFill="1" applyBorder="1" applyAlignment="1">
      <alignment horizontal="left" vertical="center" indent="2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16" fillId="2" borderId="33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5" borderId="12" xfId="0" applyFont="1" applyFill="1" applyBorder="1" applyAlignment="1" applyProtection="1">
      <alignment horizontal="right" vertical="center"/>
      <protection locked="0"/>
    </xf>
    <xf numFmtId="0" fontId="20" fillId="5" borderId="12" xfId="0" applyFont="1" applyFill="1" applyBorder="1" applyAlignment="1" applyProtection="1">
      <alignment horizontal="left" vertical="center"/>
      <protection locked="0"/>
    </xf>
    <xf numFmtId="168" fontId="16" fillId="0" borderId="34" xfId="0" applyNumberFormat="1" applyFont="1" applyBorder="1" applyAlignment="1">
      <alignment horizontal="center" vertical="center"/>
    </xf>
    <xf numFmtId="167" fontId="16" fillId="0" borderId="45" xfId="0" applyNumberFormat="1" applyFont="1" applyBorder="1" applyAlignment="1">
      <alignment horizontal="center" vertical="center"/>
    </xf>
    <xf numFmtId="167" fontId="16" fillId="0" borderId="34" xfId="0" applyNumberFormat="1" applyFont="1" applyBorder="1" applyAlignment="1">
      <alignment horizontal="center" vertical="center"/>
    </xf>
    <xf numFmtId="167" fontId="16" fillId="0" borderId="35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5" borderId="42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>
      <alignment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4" fontId="11" fillId="5" borderId="44" xfId="2" applyNumberFormat="1" applyFont="1" applyFill="1" applyBorder="1" applyAlignment="1" applyProtection="1">
      <alignment horizontal="center" vertical="center" wrapText="1"/>
      <protection locked="0"/>
    </xf>
    <xf numFmtId="4" fontId="11" fillId="5" borderId="56" xfId="2" applyNumberFormat="1" applyFont="1" applyFill="1" applyBorder="1" applyAlignment="1" applyProtection="1">
      <alignment horizontal="center" vertical="center" wrapText="1"/>
      <protection locked="0"/>
    </xf>
    <xf numFmtId="4" fontId="25" fillId="0" borderId="1" xfId="0" applyNumberFormat="1" applyFont="1" applyBorder="1" applyAlignment="1">
      <alignment horizontal="center" vertical="center"/>
    </xf>
    <xf numFmtId="42" fontId="20" fillId="5" borderId="21" xfId="1" applyNumberFormat="1" applyFont="1" applyFill="1" applyBorder="1" applyAlignment="1" applyProtection="1">
      <alignment horizontal="center" vertical="center"/>
      <protection locked="0"/>
    </xf>
    <xf numFmtId="42" fontId="20" fillId="5" borderId="1" xfId="1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17" fillId="5" borderId="6" xfId="0" applyFont="1" applyFill="1" applyBorder="1" applyAlignment="1" applyProtection="1">
      <alignment horizontal="left" vertical="center" indent="2"/>
      <protection locked="0"/>
    </xf>
    <xf numFmtId="4" fontId="15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2" fontId="20" fillId="5" borderId="28" xfId="0" applyNumberFormat="1" applyFont="1" applyFill="1" applyBorder="1" applyAlignment="1" applyProtection="1">
      <alignment horizontal="center" vertical="center"/>
      <protection locked="0"/>
    </xf>
    <xf numFmtId="2" fontId="20" fillId="5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7" fillId="5" borderId="31" xfId="0" applyFont="1" applyFill="1" applyBorder="1" applyAlignment="1" applyProtection="1">
      <alignment horizontal="left" vertical="center" indent="2"/>
      <protection locked="0"/>
    </xf>
    <xf numFmtId="0" fontId="15" fillId="0" borderId="9" xfId="0" applyFont="1" applyBorder="1" applyAlignment="1">
      <alignment horizontal="center" vertical="center"/>
    </xf>
    <xf numFmtId="4" fontId="11" fillId="5" borderId="37" xfId="2" applyNumberFormat="1" applyFont="1" applyFill="1" applyBorder="1" applyAlignment="1" applyProtection="1">
      <alignment horizontal="center" vertical="center" wrapText="1"/>
      <protection locked="0"/>
    </xf>
    <xf numFmtId="4" fontId="11" fillId="5" borderId="54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2" fontId="20" fillId="2" borderId="21" xfId="0" applyNumberFormat="1" applyFont="1" applyFill="1" applyBorder="1" applyAlignment="1">
      <alignment horizontal="center" vertical="center"/>
    </xf>
    <xf numFmtId="165" fontId="20" fillId="2" borderId="21" xfId="1" applyNumberFormat="1" applyFont="1" applyFill="1" applyBorder="1" applyAlignment="1" applyProtection="1">
      <alignment vertical="center"/>
    </xf>
    <xf numFmtId="2" fontId="20" fillId="2" borderId="1" xfId="0" applyNumberFormat="1" applyFont="1" applyFill="1" applyBorder="1" applyAlignment="1">
      <alignment horizontal="center" vertical="center"/>
    </xf>
    <xf numFmtId="165" fontId="20" fillId="2" borderId="1" xfId="1" applyNumberFormat="1" applyFont="1" applyFill="1" applyBorder="1" applyAlignment="1" applyProtection="1">
      <alignment vertical="center"/>
    </xf>
    <xf numFmtId="2" fontId="20" fillId="2" borderId="17" xfId="0" applyNumberFormat="1" applyFont="1" applyFill="1" applyBorder="1" applyAlignment="1">
      <alignment horizontal="center" vertical="center"/>
    </xf>
    <xf numFmtId="165" fontId="20" fillId="2" borderId="17" xfId="1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left" vertical="center" wrapText="1" indent="2"/>
    </xf>
    <xf numFmtId="0" fontId="21" fillId="5" borderId="12" xfId="0" applyFont="1" applyFill="1" applyBorder="1" applyAlignment="1">
      <alignment horizontal="center" vertical="center"/>
    </xf>
    <xf numFmtId="1" fontId="20" fillId="2" borderId="35" xfId="0" applyNumberFormat="1" applyFont="1" applyFill="1" applyBorder="1" applyAlignment="1">
      <alignment horizontal="center" vertical="center"/>
    </xf>
    <xf numFmtId="2" fontId="15" fillId="2" borderId="31" xfId="0" applyNumberFormat="1" applyFont="1" applyFill="1" applyBorder="1" applyAlignment="1">
      <alignment horizontal="center" vertical="center" wrapText="1"/>
    </xf>
    <xf numFmtId="2" fontId="15" fillId="0" borderId="31" xfId="0" applyNumberFormat="1" applyFont="1" applyBorder="1" applyAlignment="1">
      <alignment horizontal="center" vertical="center" wrapText="1"/>
    </xf>
    <xf numFmtId="4" fontId="11" fillId="2" borderId="11" xfId="2" applyNumberFormat="1" applyFont="1" applyFill="1" applyBorder="1" applyAlignment="1" applyProtection="1">
      <alignment horizontal="center" vertical="center" wrapText="1"/>
    </xf>
    <xf numFmtId="4" fontId="11" fillId="2" borderId="53" xfId="2" applyNumberFormat="1" applyFont="1" applyFill="1" applyBorder="1" applyAlignment="1" applyProtection="1">
      <alignment horizontal="center" vertical="center" wrapText="1"/>
    </xf>
    <xf numFmtId="4" fontId="15" fillId="2" borderId="9" xfId="2" applyNumberFormat="1" applyFont="1" applyFill="1" applyBorder="1" applyAlignment="1" applyProtection="1">
      <alignment horizontal="center" vertical="center" wrapText="1"/>
    </xf>
    <xf numFmtId="4" fontId="15" fillId="2" borderId="48" xfId="2" applyNumberFormat="1" applyFont="1" applyFill="1" applyBorder="1" applyAlignment="1" applyProtection="1">
      <alignment horizontal="center" vertical="center" wrapText="1"/>
    </xf>
    <xf numFmtId="14" fontId="20" fillId="5" borderId="40" xfId="0" applyNumberFormat="1" applyFont="1" applyFill="1" applyBorder="1" applyAlignment="1" applyProtection="1">
      <alignment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Protection="1">
      <protection locked="0"/>
    </xf>
    <xf numFmtId="42" fontId="20" fillId="5" borderId="60" xfId="1" applyNumberFormat="1" applyFont="1" applyFill="1" applyBorder="1" applyAlignment="1" applyProtection="1">
      <alignment horizontal="center" vertical="center"/>
      <protection locked="0"/>
    </xf>
    <xf numFmtId="2" fontId="20" fillId="2" borderId="60" xfId="0" applyNumberFormat="1" applyFont="1" applyFill="1" applyBorder="1" applyAlignment="1">
      <alignment horizontal="center" vertical="center"/>
    </xf>
    <xf numFmtId="42" fontId="16" fillId="2" borderId="33" xfId="0" applyNumberFormat="1" applyFont="1" applyFill="1" applyBorder="1" applyAlignment="1">
      <alignment horizontal="center" vertical="center"/>
    </xf>
    <xf numFmtId="2" fontId="16" fillId="2" borderId="35" xfId="0" applyNumberFormat="1" applyFont="1" applyFill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 wrapText="1"/>
    </xf>
    <xf numFmtId="0" fontId="16" fillId="3" borderId="62" xfId="0" applyFont="1" applyFill="1" applyBorder="1" applyAlignment="1">
      <alignment horizontal="center" vertical="center" wrapText="1"/>
    </xf>
    <xf numFmtId="44" fontId="20" fillId="2" borderId="2" xfId="0" applyNumberFormat="1" applyFont="1" applyFill="1" applyBorder="1" applyAlignment="1">
      <alignment horizontal="center" vertical="center" wrapText="1"/>
    </xf>
    <xf numFmtId="44" fontId="20" fillId="2" borderId="7" xfId="0" applyNumberFormat="1" applyFont="1" applyFill="1" applyBorder="1" applyAlignment="1">
      <alignment horizontal="center" vertical="center" wrapText="1"/>
    </xf>
    <xf numFmtId="44" fontId="16" fillId="3" borderId="18" xfId="0" applyNumberFormat="1" applyFont="1" applyFill="1" applyBorder="1" applyAlignment="1">
      <alignment horizontal="center" vertical="center" wrapText="1"/>
    </xf>
    <xf numFmtId="44" fontId="16" fillId="3" borderId="20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6" fillId="2" borderId="43" xfId="0" applyFont="1" applyFill="1" applyBorder="1" applyAlignment="1">
      <alignment horizontal="left" vertical="center" wrapText="1" indent="4"/>
    </xf>
    <xf numFmtId="0" fontId="17" fillId="0" borderId="17" xfId="0" applyFont="1" applyBorder="1" applyAlignment="1">
      <alignment horizontal="left" vertical="center" wrapText="1" indent="4"/>
    </xf>
    <xf numFmtId="0" fontId="16" fillId="2" borderId="21" xfId="0" applyFont="1" applyFill="1" applyBorder="1" applyAlignment="1">
      <alignment horizontal="left" vertical="center" wrapText="1" indent="4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>
      <alignment horizontal="left" vertical="center" wrapText="1" indent="4"/>
    </xf>
    <xf numFmtId="0" fontId="16" fillId="5" borderId="15" xfId="0" applyFont="1" applyFill="1" applyBorder="1" applyAlignment="1" applyProtection="1">
      <alignment horizontal="left" vertical="center" wrapText="1" indent="4"/>
      <protection locked="0"/>
    </xf>
    <xf numFmtId="0" fontId="16" fillId="5" borderId="14" xfId="0" applyFont="1" applyFill="1" applyBorder="1" applyAlignment="1" applyProtection="1">
      <alignment horizontal="left" vertical="center" wrapText="1" indent="4"/>
      <protection locked="0"/>
    </xf>
    <xf numFmtId="0" fontId="16" fillId="2" borderId="17" xfId="0" applyFont="1" applyFill="1" applyBorder="1" applyAlignment="1">
      <alignment horizontal="left" vertical="center" wrapText="1" indent="4"/>
    </xf>
    <xf numFmtId="0" fontId="16" fillId="5" borderId="21" xfId="0" applyFont="1" applyFill="1" applyBorder="1" applyAlignment="1" applyProtection="1">
      <alignment horizontal="left" vertical="center" wrapText="1" indent="4"/>
      <protection locked="0"/>
    </xf>
    <xf numFmtId="49" fontId="16" fillId="5" borderId="17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0" xfId="0" applyFont="1" applyAlignment="1">
      <alignment horizontal="center" vertical="center"/>
    </xf>
    <xf numFmtId="0" fontId="13" fillId="3" borderId="21" xfId="0" applyFont="1" applyFill="1" applyBorder="1" applyAlignment="1">
      <alignment horizontal="left" vertical="center" wrapText="1" indent="5"/>
    </xf>
    <xf numFmtId="0" fontId="13" fillId="3" borderId="6" xfId="0" applyFont="1" applyFill="1" applyBorder="1" applyAlignment="1">
      <alignment horizontal="left" vertical="center" wrapText="1" indent="5"/>
    </xf>
    <xf numFmtId="0" fontId="14" fillId="5" borderId="17" xfId="0" applyFont="1" applyFill="1" applyBorder="1" applyAlignment="1" applyProtection="1">
      <alignment horizontal="left" vertical="center" wrapText="1" indent="5"/>
      <protection locked="0"/>
    </xf>
    <xf numFmtId="0" fontId="14" fillId="5" borderId="31" xfId="0" applyFont="1" applyFill="1" applyBorder="1" applyAlignment="1" applyProtection="1">
      <alignment horizontal="left" vertical="center" wrapText="1" indent="5"/>
      <protection locked="0"/>
    </xf>
    <xf numFmtId="1" fontId="16" fillId="5" borderId="18" xfId="0" applyNumberFormat="1" applyFont="1" applyFill="1" applyBorder="1" applyAlignment="1" applyProtection="1">
      <alignment horizontal="left" vertical="center" wrapText="1" indent="4"/>
      <protection locked="0"/>
    </xf>
    <xf numFmtId="1" fontId="16" fillId="5" borderId="19" xfId="0" applyNumberFormat="1" applyFont="1" applyFill="1" applyBorder="1" applyAlignment="1" applyProtection="1">
      <alignment horizontal="left" vertical="center" wrapText="1" indent="4"/>
      <protection locked="0"/>
    </xf>
    <xf numFmtId="0" fontId="17" fillId="2" borderId="17" xfId="0" applyFont="1" applyFill="1" applyBorder="1" applyAlignment="1">
      <alignment horizontal="left" vertical="center" wrapText="1" indent="4"/>
    </xf>
    <xf numFmtId="0" fontId="13" fillId="3" borderId="5" xfId="0" applyFont="1" applyFill="1" applyBorder="1" applyAlignment="1">
      <alignment horizontal="left" vertical="center" wrapText="1" indent="5"/>
    </xf>
    <xf numFmtId="0" fontId="13" fillId="5" borderId="43" xfId="0" applyFont="1" applyFill="1" applyBorder="1" applyAlignment="1" applyProtection="1">
      <alignment horizontal="left" vertical="center" wrapText="1" indent="5"/>
      <protection locked="0"/>
    </xf>
    <xf numFmtId="0" fontId="13" fillId="5" borderId="17" xfId="0" applyFont="1" applyFill="1" applyBorder="1" applyAlignment="1" applyProtection="1">
      <alignment horizontal="left" vertical="center" wrapText="1" indent="5"/>
      <protection locked="0"/>
    </xf>
    <xf numFmtId="0" fontId="16" fillId="2" borderId="3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20" fillId="5" borderId="57" xfId="0" applyFont="1" applyFill="1" applyBorder="1" applyAlignment="1" applyProtection="1">
      <alignment horizontal="center" vertical="center" wrapText="1"/>
      <protection locked="0"/>
    </xf>
    <xf numFmtId="0" fontId="20" fillId="5" borderId="5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20" fillId="5" borderId="47" xfId="0" applyFont="1" applyFill="1" applyBorder="1" applyAlignment="1" applyProtection="1">
      <alignment horizontal="center" vertical="center" wrapText="1"/>
      <protection locked="0"/>
    </xf>
    <xf numFmtId="4" fontId="11" fillId="5" borderId="37" xfId="2" applyNumberFormat="1" applyFont="1" applyFill="1" applyBorder="1" applyAlignment="1" applyProtection="1">
      <alignment horizontal="center" vertical="center" wrapText="1"/>
      <protection locked="0"/>
    </xf>
    <xf numFmtId="4" fontId="11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3" xfId="0" applyFont="1" applyFill="1" applyBorder="1" applyAlignment="1" applyProtection="1">
      <alignment horizontal="left" vertical="center" wrapText="1"/>
      <protection locked="0"/>
    </xf>
    <xf numFmtId="0" fontId="11" fillId="5" borderId="4" xfId="0" applyFont="1" applyFill="1" applyBorder="1" applyAlignment="1" applyProtection="1">
      <alignment horizontal="left" vertical="center" wrapText="1"/>
      <protection locked="0"/>
    </xf>
    <xf numFmtId="4" fontId="11" fillId="5" borderId="54" xfId="2" applyNumberFormat="1" applyFont="1" applyFill="1" applyBorder="1" applyAlignment="1" applyProtection="1">
      <alignment horizontal="center" vertical="center" wrapText="1"/>
      <protection locked="0"/>
    </xf>
    <xf numFmtId="4" fontId="11" fillId="5" borderId="55" xfId="2" applyNumberFormat="1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4" fontId="15" fillId="2" borderId="9" xfId="2" applyNumberFormat="1" applyFont="1" applyFill="1" applyBorder="1" applyAlignment="1" applyProtection="1">
      <alignment horizontal="center" vertical="center" wrapText="1"/>
    </xf>
    <xf numFmtId="4" fontId="15" fillId="2" borderId="10" xfId="2" applyNumberFormat="1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1" fillId="5" borderId="23" xfId="0" applyFont="1" applyFill="1" applyBorder="1" applyAlignment="1" applyProtection="1">
      <alignment horizontal="left" vertical="center" wrapText="1"/>
      <protection locked="0"/>
    </xf>
    <xf numFmtId="0" fontId="11" fillId="5" borderId="14" xfId="0" applyFont="1" applyFill="1" applyBorder="1" applyAlignment="1" applyProtection="1">
      <alignment horizontal="left" vertical="center" wrapText="1"/>
      <protection locked="0"/>
    </xf>
    <xf numFmtId="0" fontId="15" fillId="2" borderId="37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5" fillId="2" borderId="54" xfId="0" applyFont="1" applyFill="1" applyBorder="1" applyAlignment="1">
      <alignment vertical="center" wrapText="1"/>
    </xf>
    <xf numFmtId="0" fontId="15" fillId="2" borderId="51" xfId="0" applyFont="1" applyFill="1" applyBorder="1" applyAlignment="1">
      <alignment vertical="center" wrapText="1"/>
    </xf>
    <xf numFmtId="0" fontId="15" fillId="2" borderId="55" xfId="0" applyFont="1" applyFill="1" applyBorder="1" applyAlignment="1">
      <alignment vertical="center" wrapText="1"/>
    </xf>
    <xf numFmtId="4" fontId="25" fillId="0" borderId="1" xfId="0" applyNumberFormat="1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" fontId="11" fillId="2" borderId="11" xfId="2" applyNumberFormat="1" applyFont="1" applyFill="1" applyBorder="1" applyAlignment="1" applyProtection="1">
      <alignment horizontal="center" vertical="center" wrapText="1"/>
    </xf>
    <xf numFmtId="4" fontId="11" fillId="2" borderId="52" xfId="2" applyNumberFormat="1" applyFont="1" applyFill="1" applyBorder="1" applyAlignment="1" applyProtection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6" fillId="3" borderId="33" xfId="0" applyFont="1" applyFill="1" applyBorder="1" applyAlignment="1">
      <alignment horizontal="left" vertical="center" wrapText="1" indent="2"/>
    </xf>
    <xf numFmtId="0" fontId="16" fillId="3" borderId="34" xfId="0" applyFont="1" applyFill="1" applyBorder="1" applyAlignment="1">
      <alignment horizontal="left" vertical="center" wrapText="1" indent="2"/>
    </xf>
    <xf numFmtId="168" fontId="16" fillId="0" borderId="12" xfId="0" applyNumberFormat="1" applyFont="1" applyBorder="1" applyAlignment="1">
      <alignment horizontal="center" vertical="center"/>
    </xf>
    <xf numFmtId="168" fontId="16" fillId="0" borderId="29" xfId="0" applyNumberFormat="1" applyFont="1" applyBorder="1" applyAlignment="1">
      <alignment horizontal="center" vertical="center"/>
    </xf>
    <xf numFmtId="2" fontId="20" fillId="5" borderId="26" xfId="0" applyNumberFormat="1" applyFont="1" applyFill="1" applyBorder="1" applyAlignment="1" applyProtection="1">
      <alignment horizontal="center" vertical="center"/>
      <protection locked="0"/>
    </xf>
    <xf numFmtId="2" fontId="20" fillId="5" borderId="27" xfId="0" applyNumberFormat="1" applyFont="1" applyFill="1" applyBorder="1" applyAlignment="1" applyProtection="1">
      <alignment horizontal="center" vertical="center"/>
      <protection locked="0"/>
    </xf>
    <xf numFmtId="2" fontId="20" fillId="5" borderId="3" xfId="0" applyNumberFormat="1" applyFont="1" applyFill="1" applyBorder="1" applyAlignment="1" applyProtection="1">
      <alignment horizontal="center" vertical="center"/>
      <protection locked="0"/>
    </xf>
    <xf numFmtId="2" fontId="20" fillId="5" borderId="4" xfId="0" applyNumberFormat="1" applyFont="1" applyFill="1" applyBorder="1" applyAlignment="1" applyProtection="1">
      <alignment horizontal="center" vertical="center"/>
      <protection locked="0"/>
    </xf>
    <xf numFmtId="2" fontId="20" fillId="2" borderId="24" xfId="0" applyNumberFormat="1" applyFont="1" applyFill="1" applyBorder="1" applyAlignment="1">
      <alignment horizontal="center" vertical="center"/>
    </xf>
    <xf numFmtId="2" fontId="20" fillId="2" borderId="19" xfId="0" applyNumberFormat="1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left" vertical="center" wrapText="1" indent="2"/>
    </xf>
    <xf numFmtId="0" fontId="16" fillId="2" borderId="35" xfId="0" applyFont="1" applyFill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5" fillId="0" borderId="0" xfId="0" applyFont="1" applyAlignment="1">
      <alignment horizontal="left" vertical="center" wrapText="1" indent="2"/>
    </xf>
    <xf numFmtId="0" fontId="16" fillId="3" borderId="45" xfId="0" applyFont="1" applyFill="1" applyBorder="1" applyAlignment="1">
      <alignment horizontal="left" vertical="center" wrapText="1" indent="2"/>
    </xf>
    <xf numFmtId="0" fontId="16" fillId="3" borderId="12" xfId="0" applyFont="1" applyFill="1" applyBorder="1" applyAlignment="1">
      <alignment horizontal="left" vertical="center" wrapText="1" indent="2"/>
    </xf>
    <xf numFmtId="0" fontId="16" fillId="3" borderId="29" xfId="0" applyFont="1" applyFill="1" applyBorder="1" applyAlignment="1">
      <alignment horizontal="left" vertical="center" wrapText="1" indent="2"/>
    </xf>
    <xf numFmtId="0" fontId="16" fillId="2" borderId="45" xfId="0" applyFont="1" applyFill="1" applyBorder="1" applyAlignment="1">
      <alignment horizontal="left" vertical="center" wrapText="1" indent="2"/>
    </xf>
    <xf numFmtId="0" fontId="16" fillId="2" borderId="12" xfId="0" applyFont="1" applyFill="1" applyBorder="1" applyAlignment="1">
      <alignment horizontal="left" vertical="center" wrapText="1" indent="2"/>
    </xf>
    <xf numFmtId="0" fontId="16" fillId="2" borderId="29" xfId="0" applyFont="1" applyFill="1" applyBorder="1" applyAlignment="1">
      <alignment horizontal="left" vertical="center" wrapText="1" indent="2"/>
    </xf>
    <xf numFmtId="49" fontId="20" fillId="2" borderId="34" xfId="0" applyNumberFormat="1" applyFont="1" applyFill="1" applyBorder="1" applyAlignment="1">
      <alignment horizontal="left" vertical="center" wrapText="1" indent="2"/>
    </xf>
    <xf numFmtId="0" fontId="16" fillId="2" borderId="33" xfId="0" applyFont="1" applyFill="1" applyBorder="1" applyAlignment="1">
      <alignment horizontal="left" vertical="center" wrapText="1"/>
    </xf>
    <xf numFmtId="0" fontId="16" fillId="2" borderId="34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2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horizontal="left" vertical="center" wrapText="1"/>
    </xf>
    <xf numFmtId="0" fontId="16" fillId="2" borderId="24" xfId="0" applyFont="1" applyFill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 applyProtection="1">
      <alignment vertical="center" wrapText="1"/>
      <protection locked="0"/>
    </xf>
    <xf numFmtId="0" fontId="11" fillId="5" borderId="3" xfId="0" applyFont="1" applyFill="1" applyBorder="1" applyAlignment="1" applyProtection="1">
      <alignment vertical="center" wrapText="1"/>
      <protection locked="0"/>
    </xf>
    <xf numFmtId="0" fontId="11" fillId="5" borderId="4" xfId="0" applyFont="1" applyFill="1" applyBorder="1" applyAlignment="1" applyProtection="1">
      <alignment vertical="center" wrapText="1"/>
      <protection locked="0"/>
    </xf>
    <xf numFmtId="0" fontId="15" fillId="3" borderId="39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 applyProtection="1">
      <alignment vertical="center" wrapText="1"/>
      <protection locked="0"/>
    </xf>
    <xf numFmtId="0" fontId="11" fillId="5" borderId="23" xfId="0" applyFont="1" applyFill="1" applyBorder="1" applyAlignment="1" applyProtection="1">
      <alignment vertical="center" wrapText="1"/>
      <protection locked="0"/>
    </xf>
    <xf numFmtId="0" fontId="11" fillId="5" borderId="14" xfId="0" applyFont="1" applyFill="1" applyBorder="1" applyAlignment="1" applyProtection="1">
      <alignment vertical="center" wrapText="1"/>
      <protection locked="0"/>
    </xf>
    <xf numFmtId="0" fontId="15" fillId="2" borderId="13" xfId="0" applyFont="1" applyFill="1" applyBorder="1" applyAlignment="1">
      <alignment vertical="center" wrapText="1"/>
    </xf>
    <xf numFmtId="0" fontId="15" fillId="2" borderId="23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vertical="center" wrapText="1"/>
    </xf>
    <xf numFmtId="4" fontId="3" fillId="6" borderId="0" xfId="0" applyNumberFormat="1" applyFont="1" applyFill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2" fontId="20" fillId="2" borderId="17" xfId="0" applyNumberFormat="1" applyFont="1" applyFill="1" applyBorder="1" applyAlignment="1">
      <alignment horizontal="center" vertical="center"/>
    </xf>
    <xf numFmtId="169" fontId="16" fillId="2" borderId="59" xfId="1" applyNumberFormat="1" applyFont="1" applyFill="1" applyBorder="1" applyAlignment="1" applyProtection="1">
      <alignment horizontal="center" vertical="center"/>
    </xf>
    <xf numFmtId="169" fontId="16" fillId="2" borderId="47" xfId="1" applyNumberFormat="1" applyFont="1" applyFill="1" applyBorder="1" applyAlignment="1" applyProtection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2" fontId="16" fillId="2" borderId="34" xfId="0" applyNumberFormat="1" applyFont="1" applyFill="1" applyBorder="1" applyAlignment="1">
      <alignment horizontal="center" vertical="center" wrapText="1"/>
    </xf>
    <xf numFmtId="42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42" fontId="20" fillId="2" borderId="60" xfId="0" applyNumberFormat="1" applyFont="1" applyFill="1" applyBorder="1" applyAlignment="1" applyProtection="1">
      <alignment horizontal="center" vertical="center" wrapText="1"/>
      <protection locked="0"/>
    </xf>
    <xf numFmtId="44" fontId="16" fillId="2" borderId="47" xfId="0" applyNumberFormat="1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4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43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44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 wrapText="1"/>
    </xf>
    <xf numFmtId="44" fontId="20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42" fontId="20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21" xfId="0" applyNumberFormat="1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wrapText="1"/>
    </xf>
    <xf numFmtId="44" fontId="20" fillId="2" borderId="21" xfId="0" applyNumberFormat="1" applyFont="1" applyFill="1" applyBorder="1" applyAlignment="1">
      <alignment horizontal="center" vertical="center" wrapText="1"/>
    </xf>
    <xf numFmtId="44" fontId="21" fillId="2" borderId="6" xfId="0" applyNumberFormat="1" applyFont="1" applyFill="1" applyBorder="1"/>
    <xf numFmtId="44" fontId="20" fillId="2" borderId="1" xfId="0" applyNumberFormat="1" applyFont="1" applyFill="1" applyBorder="1" applyAlignment="1">
      <alignment horizontal="center" vertical="center" wrapText="1"/>
    </xf>
    <xf numFmtId="44" fontId="21" fillId="2" borderId="42" xfId="0" applyNumberFormat="1" applyFont="1" applyFill="1" applyBorder="1"/>
    <xf numFmtId="44" fontId="20" fillId="2" borderId="17" xfId="0" applyNumberFormat="1" applyFont="1" applyFill="1" applyBorder="1" applyAlignment="1">
      <alignment horizontal="center" vertical="center" wrapText="1"/>
    </xf>
    <xf numFmtId="44" fontId="21" fillId="2" borderId="31" xfId="0" applyNumberFormat="1" applyFont="1" applyFill="1" applyBorder="1"/>
    <xf numFmtId="44" fontId="17" fillId="2" borderId="50" xfId="0" applyNumberFormat="1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16" fillId="3" borderId="33" xfId="0" applyFont="1" applyFill="1" applyBorder="1" applyAlignment="1">
      <alignment horizontal="left" vertical="center" wrapText="1" indent="1"/>
    </xf>
    <xf numFmtId="0" fontId="16" fillId="3" borderId="34" xfId="0" applyFont="1" applyFill="1" applyBorder="1" applyAlignment="1">
      <alignment horizontal="left" vertical="center" wrapText="1" indent="1"/>
    </xf>
    <xf numFmtId="0" fontId="20" fillId="2" borderId="34" xfId="0" applyFont="1" applyFill="1" applyBorder="1" applyAlignment="1">
      <alignment horizontal="left" vertical="center" wrapText="1" indent="1"/>
    </xf>
    <xf numFmtId="0" fontId="16" fillId="2" borderId="34" xfId="0" applyFont="1" applyFill="1" applyBorder="1" applyAlignment="1">
      <alignment horizontal="left" vertical="center" wrapText="1" indent="1"/>
    </xf>
    <xf numFmtId="0" fontId="16" fillId="2" borderId="35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169" fontId="20" fillId="2" borderId="17" xfId="0" applyNumberFormat="1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164" fontId="16" fillId="2" borderId="17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164" fontId="16" fillId="2" borderId="17" xfId="0" applyNumberFormat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164" fontId="20" fillId="2" borderId="17" xfId="0" applyNumberFormat="1" applyFont="1" applyFill="1" applyBorder="1" applyAlignment="1">
      <alignment horizontal="center" vertical="center"/>
    </xf>
    <xf numFmtId="169" fontId="20" fillId="2" borderId="1" xfId="0" applyNumberFormat="1" applyFont="1" applyFill="1" applyBorder="1" applyAlignment="1">
      <alignment horizontal="center" vertical="center"/>
    </xf>
    <xf numFmtId="44" fontId="20" fillId="2" borderId="1" xfId="1" applyFont="1" applyFill="1" applyBorder="1" applyAlignment="1" applyProtection="1">
      <alignment horizontal="center" vertical="center"/>
    </xf>
    <xf numFmtId="44" fontId="20" fillId="2" borderId="1" xfId="1" applyFont="1" applyFill="1" applyBorder="1" applyAlignment="1" applyProtection="1">
      <alignment horizontal="center" vertical="center" wrapText="1"/>
    </xf>
    <xf numFmtId="44" fontId="20" fillId="5" borderId="1" xfId="1" applyFont="1" applyFill="1" applyBorder="1" applyAlignment="1" applyProtection="1">
      <alignment horizontal="center" vertical="center"/>
      <protection locked="0"/>
    </xf>
    <xf numFmtId="44" fontId="20" fillId="2" borderId="42" xfId="1" applyFont="1" applyFill="1" applyBorder="1" applyAlignment="1" applyProtection="1">
      <alignment horizontal="center" vertical="center" wrapText="1"/>
    </xf>
    <xf numFmtId="164" fontId="16" fillId="2" borderId="31" xfId="0" applyNumberFormat="1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left" vertical="center" wrapText="1" indent="1"/>
    </xf>
    <xf numFmtId="0" fontId="16" fillId="2" borderId="12" xfId="0" applyFont="1" applyFill="1" applyBorder="1" applyAlignment="1">
      <alignment horizontal="left" vertical="center" wrapText="1" indent="1"/>
    </xf>
    <xf numFmtId="0" fontId="16" fillId="2" borderId="10" xfId="0" applyFont="1" applyFill="1" applyBorder="1" applyAlignment="1">
      <alignment horizontal="left" vertical="center" wrapText="1" indent="1"/>
    </xf>
    <xf numFmtId="0" fontId="16" fillId="3" borderId="45" xfId="0" applyFont="1" applyFill="1" applyBorder="1" applyAlignment="1">
      <alignment horizontal="left" vertical="center" wrapText="1" indent="1"/>
    </xf>
    <xf numFmtId="0" fontId="16" fillId="3" borderId="29" xfId="0" applyFont="1" applyFill="1" applyBorder="1" applyAlignment="1">
      <alignment horizontal="left" vertical="center" wrapText="1" inden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left" vertical="center" wrapText="1" indent="1"/>
    </xf>
    <xf numFmtId="0" fontId="16" fillId="2" borderId="29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Čárka 2" xfId="2" xr:uid="{00000000-0005-0000-0000-000000000000}"/>
    <cellStyle name="Měna" xfId="1" builtinId="4"/>
    <cellStyle name="Normální" xfId="0" builtinId="0"/>
  </cellStyles>
  <dxfs count="106"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/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Medium9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showGridLines="0" showRuler="0" view="pageLayout" zoomScale="55" zoomScaleNormal="100" zoomScalePageLayoutView="55" workbookViewId="0">
      <selection activeCell="C7" sqref="C7:D7"/>
    </sheetView>
  </sheetViews>
  <sheetFormatPr defaultColWidth="4.42578125" defaultRowHeight="15" x14ac:dyDescent="0.25"/>
  <cols>
    <col min="1" max="1" width="9.28515625" customWidth="1"/>
    <col min="2" max="2" width="23" customWidth="1"/>
    <col min="3" max="3" width="10.28515625" customWidth="1"/>
    <col min="4" max="4" width="40.5703125" customWidth="1"/>
    <col min="5" max="5" width="11.7109375" customWidth="1"/>
    <col min="6" max="6" width="30" customWidth="1"/>
    <col min="7" max="7" width="12.28515625" customWidth="1"/>
    <col min="8" max="8" width="30.28515625" customWidth="1"/>
    <col min="9" max="9" width="10.28515625" customWidth="1"/>
    <col min="10" max="10" width="25.42578125" customWidth="1"/>
    <col min="11" max="11" width="7.5703125" customWidth="1"/>
    <col min="12" max="12" width="10.7109375" customWidth="1"/>
    <col min="13" max="13" width="48.5703125" customWidth="1"/>
    <col min="14" max="15" width="7.5703125" customWidth="1"/>
  </cols>
  <sheetData>
    <row r="1" spans="1:13" ht="33.950000000000003" customHeight="1" x14ac:dyDescent="0.25">
      <c r="A1" s="118" t="s">
        <v>21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33.75" customHeight="1" thickBo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ht="34.5" customHeight="1" x14ac:dyDescent="0.25">
      <c r="A3" s="126" t="s">
        <v>1</v>
      </c>
      <c r="B3" s="119"/>
      <c r="C3" s="119"/>
      <c r="D3" s="119"/>
      <c r="E3" s="119" t="s">
        <v>22</v>
      </c>
      <c r="F3" s="119"/>
      <c r="G3" s="119"/>
      <c r="H3" s="119"/>
      <c r="I3" s="119"/>
      <c r="J3" s="119" t="s">
        <v>0</v>
      </c>
      <c r="K3" s="119"/>
      <c r="L3" s="119"/>
      <c r="M3" s="120"/>
    </row>
    <row r="4" spans="1:13" ht="44.25" customHeight="1" thickBot="1" x14ac:dyDescent="0.3">
      <c r="A4" s="127"/>
      <c r="B4" s="128"/>
      <c r="C4" s="128"/>
      <c r="D4" s="128"/>
      <c r="E4" s="121"/>
      <c r="F4" s="121"/>
      <c r="G4" s="121"/>
      <c r="H4" s="121"/>
      <c r="I4" s="121"/>
      <c r="J4" s="121"/>
      <c r="K4" s="121"/>
      <c r="L4" s="121"/>
      <c r="M4" s="122"/>
    </row>
    <row r="5" spans="1:13" ht="17.25" thickBot="1" x14ac:dyDescent="0.35">
      <c r="A5" s="91"/>
      <c r="B5" s="92"/>
      <c r="C5" s="92"/>
      <c r="D5" s="92"/>
      <c r="E5" s="92"/>
      <c r="F5" s="92"/>
      <c r="G5" s="92"/>
      <c r="H5" s="92"/>
      <c r="I5" s="110"/>
      <c r="J5" s="111"/>
      <c r="K5" s="111"/>
      <c r="L5" s="111"/>
      <c r="M5" s="93"/>
    </row>
    <row r="6" spans="1:13" ht="63.75" customHeight="1" x14ac:dyDescent="0.25">
      <c r="A6" s="112" t="s">
        <v>2</v>
      </c>
      <c r="B6" s="109"/>
      <c r="C6" s="116"/>
      <c r="D6" s="116"/>
      <c r="E6" s="109" t="s">
        <v>101</v>
      </c>
      <c r="F6" s="109"/>
      <c r="G6" s="109"/>
      <c r="H6" s="113"/>
      <c r="I6" s="114"/>
      <c r="J6" s="109" t="s">
        <v>4</v>
      </c>
      <c r="K6" s="109"/>
      <c r="L6" s="109"/>
      <c r="M6" s="60"/>
    </row>
    <row r="7" spans="1:13" ht="63.75" customHeight="1" thickBot="1" x14ac:dyDescent="0.3">
      <c r="A7" s="107" t="s">
        <v>71</v>
      </c>
      <c r="B7" s="108"/>
      <c r="C7" s="117"/>
      <c r="D7" s="117"/>
      <c r="E7" s="115" t="s">
        <v>72</v>
      </c>
      <c r="F7" s="115"/>
      <c r="G7" s="115"/>
      <c r="H7" s="123"/>
      <c r="I7" s="124"/>
      <c r="J7" s="125" t="s">
        <v>91</v>
      </c>
      <c r="K7" s="125"/>
      <c r="L7" s="125"/>
      <c r="M7" s="68"/>
    </row>
    <row r="8" spans="1:13" ht="31.5" customHeight="1" x14ac:dyDescent="0.3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4"/>
    </row>
    <row r="9" spans="1:13" ht="57.75" customHeight="1" x14ac:dyDescent="0.25">
      <c r="A9" s="106" t="s">
        <v>106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3" ht="24" customHeight="1" thickBot="1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</row>
    <row r="11" spans="1:13" ht="43.5" customHeight="1" x14ac:dyDescent="0.3">
      <c r="A11" s="24"/>
      <c r="B11" s="24"/>
      <c r="C11" s="24"/>
      <c r="D11" s="24"/>
      <c r="E11" s="26"/>
      <c r="F11" s="29" t="s">
        <v>23</v>
      </c>
      <c r="G11" s="104" t="s">
        <v>70</v>
      </c>
      <c r="H11" s="105"/>
      <c r="I11" s="27"/>
      <c r="J11" s="24"/>
      <c r="K11" s="24"/>
      <c r="L11" s="24"/>
      <c r="M11" s="24"/>
    </row>
    <row r="12" spans="1:13" ht="26.25" customHeight="1" x14ac:dyDescent="0.3">
      <c r="A12" s="24"/>
      <c r="B12" s="24"/>
      <c r="C12" s="24"/>
      <c r="D12" s="24"/>
      <c r="E12" s="26"/>
      <c r="F12" s="30" t="s">
        <v>15</v>
      </c>
      <c r="G12" s="100">
        <f>'pomocná data'!E2</f>
        <v>0</v>
      </c>
      <c r="H12" s="101"/>
      <c r="I12" s="62" t="str">
        <f>'pomocná data'!I2</f>
        <v xml:space="preserve"> </v>
      </c>
      <c r="J12" s="62"/>
      <c r="K12" s="62"/>
      <c r="L12" s="62"/>
      <c r="M12" s="62"/>
    </row>
    <row r="13" spans="1:13" ht="26.25" customHeight="1" x14ac:dyDescent="0.3">
      <c r="A13" s="24"/>
      <c r="B13" s="24"/>
      <c r="C13" s="24"/>
      <c r="D13" s="24"/>
      <c r="E13" s="26"/>
      <c r="F13" s="30" t="s">
        <v>16</v>
      </c>
      <c r="G13" s="100">
        <f>'pomocná data'!E3</f>
        <v>0</v>
      </c>
      <c r="H13" s="101"/>
      <c r="I13" s="62" t="str">
        <f>'pomocná data'!I3</f>
        <v xml:space="preserve"> </v>
      </c>
      <c r="J13" s="62"/>
      <c r="K13" s="62"/>
      <c r="L13" s="62"/>
      <c r="M13" s="62"/>
    </row>
    <row r="14" spans="1:13" ht="26.25" customHeight="1" x14ac:dyDescent="0.3">
      <c r="A14" s="24"/>
      <c r="B14" s="24"/>
      <c r="C14" s="24"/>
      <c r="D14" s="24"/>
      <c r="E14" s="26"/>
      <c r="F14" s="30" t="s">
        <v>17</v>
      </c>
      <c r="G14" s="100">
        <f>'pomocná data'!E4</f>
        <v>0</v>
      </c>
      <c r="H14" s="101"/>
      <c r="I14" s="62" t="str">
        <f>'pomocná data'!I4</f>
        <v xml:space="preserve"> </v>
      </c>
      <c r="J14" s="62"/>
      <c r="K14" s="62"/>
      <c r="L14" s="62"/>
      <c r="M14" s="62"/>
    </row>
    <row r="15" spans="1:13" ht="26.25" customHeight="1" x14ac:dyDescent="0.3">
      <c r="A15" s="24"/>
      <c r="B15" s="24"/>
      <c r="C15" s="24"/>
      <c r="D15" s="24"/>
      <c r="E15" s="26"/>
      <c r="F15" s="30" t="s">
        <v>18</v>
      </c>
      <c r="G15" s="100">
        <f>'pomocná data'!E5</f>
        <v>0</v>
      </c>
      <c r="H15" s="101"/>
      <c r="I15" s="62" t="str">
        <f>'pomocná data'!I5</f>
        <v xml:space="preserve"> </v>
      </c>
      <c r="J15" s="62"/>
      <c r="K15" s="62"/>
      <c r="L15" s="62"/>
      <c r="M15" s="62"/>
    </row>
    <row r="16" spans="1:13" ht="26.25" customHeight="1" x14ac:dyDescent="0.3">
      <c r="A16" s="24"/>
      <c r="B16" s="24"/>
      <c r="C16" s="24"/>
      <c r="D16" s="24"/>
      <c r="E16" s="26"/>
      <c r="F16" s="30" t="s">
        <v>19</v>
      </c>
      <c r="G16" s="100">
        <f>'pomocná data'!E6</f>
        <v>0</v>
      </c>
      <c r="H16" s="101"/>
      <c r="I16" s="62" t="str">
        <f>'pomocná data'!I6</f>
        <v xml:space="preserve"> </v>
      </c>
      <c r="J16" s="62"/>
      <c r="K16" s="62"/>
      <c r="L16" s="62"/>
      <c r="M16" s="62"/>
    </row>
    <row r="17" spans="1:13" ht="26.25" customHeight="1" x14ac:dyDescent="0.3">
      <c r="A17" s="24"/>
      <c r="B17" s="24"/>
      <c r="C17" s="24"/>
      <c r="D17" s="24"/>
      <c r="E17" s="26"/>
      <c r="F17" s="30" t="s">
        <v>20</v>
      </c>
      <c r="G17" s="100">
        <f>'pomocná data'!E7</f>
        <v>0</v>
      </c>
      <c r="H17" s="101"/>
      <c r="I17" s="62" t="str">
        <f>'pomocná data'!I7</f>
        <v xml:space="preserve"> </v>
      </c>
      <c r="J17" s="62"/>
      <c r="K17" s="62"/>
      <c r="L17" s="62"/>
      <c r="M17" s="62"/>
    </row>
    <row r="18" spans="1:13" ht="26.25" customHeight="1" x14ac:dyDescent="0.3">
      <c r="A18" s="24"/>
      <c r="B18" s="24"/>
      <c r="C18" s="24"/>
      <c r="D18" s="24"/>
      <c r="E18" s="26"/>
      <c r="F18" s="30" t="s">
        <v>14</v>
      </c>
      <c r="G18" s="100">
        <f>'pomocná data'!E8</f>
        <v>0</v>
      </c>
      <c r="H18" s="101"/>
      <c r="I18" s="62" t="str">
        <f>'pomocná data'!I8</f>
        <v xml:space="preserve"> </v>
      </c>
      <c r="J18" s="62"/>
      <c r="K18" s="62"/>
      <c r="L18" s="62"/>
      <c r="M18" s="62"/>
    </row>
    <row r="19" spans="1:13" ht="26.25" customHeight="1" x14ac:dyDescent="0.3">
      <c r="A19" s="24"/>
      <c r="B19" s="24"/>
      <c r="C19" s="24"/>
      <c r="D19" s="24"/>
      <c r="E19" s="26"/>
      <c r="F19" s="30" t="s">
        <v>10</v>
      </c>
      <c r="G19" s="100">
        <f>'pomocná data'!E9</f>
        <v>0</v>
      </c>
      <c r="H19" s="101"/>
      <c r="I19" s="62" t="str">
        <f>'pomocná data'!I9</f>
        <v xml:space="preserve"> </v>
      </c>
      <c r="J19" s="62"/>
      <c r="K19" s="62"/>
      <c r="L19" s="62"/>
      <c r="M19" s="62"/>
    </row>
    <row r="20" spans="1:13" ht="26.25" customHeight="1" x14ac:dyDescent="0.3">
      <c r="A20" s="24"/>
      <c r="B20" s="24"/>
      <c r="C20" s="24"/>
      <c r="D20" s="24"/>
      <c r="E20" s="26"/>
      <c r="F20" s="30" t="s">
        <v>11</v>
      </c>
      <c r="G20" s="100">
        <f>'pomocná data'!E10</f>
        <v>0</v>
      </c>
      <c r="H20" s="101"/>
      <c r="I20" s="62" t="str">
        <f>'pomocná data'!I10</f>
        <v xml:space="preserve"> </v>
      </c>
      <c r="J20" s="62"/>
      <c r="K20" s="62"/>
      <c r="L20" s="62"/>
      <c r="M20" s="62"/>
    </row>
    <row r="21" spans="1:13" ht="26.25" customHeight="1" x14ac:dyDescent="0.3">
      <c r="A21" s="24"/>
      <c r="B21" s="24"/>
      <c r="C21" s="24"/>
      <c r="D21" s="24"/>
      <c r="E21" s="26"/>
      <c r="F21" s="30" t="s">
        <v>25</v>
      </c>
      <c r="G21" s="100">
        <f>'pomocná data'!E11</f>
        <v>0</v>
      </c>
      <c r="H21" s="101"/>
      <c r="I21" s="62" t="str">
        <f>'pomocná data'!I11</f>
        <v xml:space="preserve"> </v>
      </c>
      <c r="J21" s="62"/>
      <c r="K21" s="62"/>
      <c r="L21" s="62"/>
      <c r="M21" s="62"/>
    </row>
    <row r="22" spans="1:13" ht="26.25" customHeight="1" x14ac:dyDescent="0.3">
      <c r="A22" s="24"/>
      <c r="B22" s="24"/>
      <c r="C22" s="24"/>
      <c r="D22" s="24"/>
      <c r="E22" s="26"/>
      <c r="F22" s="30" t="s">
        <v>12</v>
      </c>
      <c r="G22" s="100">
        <f>'pomocná data'!E12</f>
        <v>0</v>
      </c>
      <c r="H22" s="101"/>
      <c r="I22" s="62" t="str">
        <f>'pomocná data'!I12</f>
        <v xml:space="preserve"> </v>
      </c>
      <c r="J22" s="62"/>
      <c r="K22" s="62"/>
      <c r="L22" s="62"/>
      <c r="M22" s="62"/>
    </row>
    <row r="23" spans="1:13" ht="26.25" customHeight="1" x14ac:dyDescent="0.3">
      <c r="A23" s="24"/>
      <c r="B23" s="24"/>
      <c r="C23" s="24"/>
      <c r="D23" s="24"/>
      <c r="E23" s="26"/>
      <c r="F23" s="30" t="s">
        <v>13</v>
      </c>
      <c r="G23" s="100">
        <f>'pomocná data'!E13</f>
        <v>0</v>
      </c>
      <c r="H23" s="101"/>
      <c r="I23" s="62" t="str">
        <f>'pomocná data'!I13</f>
        <v xml:space="preserve"> </v>
      </c>
      <c r="J23" s="62"/>
      <c r="K23" s="62"/>
      <c r="L23" s="62"/>
      <c r="M23" s="62"/>
    </row>
    <row r="24" spans="1:13" ht="37.5" customHeight="1" thickBot="1" x14ac:dyDescent="0.35">
      <c r="A24" s="24"/>
      <c r="B24" s="24"/>
      <c r="C24" s="24"/>
      <c r="D24" s="24"/>
      <c r="E24" s="26"/>
      <c r="F24" s="31" t="s">
        <v>26</v>
      </c>
      <c r="G24" s="102">
        <f>SUM(G12:H23)</f>
        <v>0</v>
      </c>
      <c r="H24" s="103"/>
      <c r="I24" s="27"/>
      <c r="J24" s="24"/>
      <c r="K24" s="24"/>
      <c r="L24" s="24"/>
      <c r="M24" s="24"/>
    </row>
    <row r="25" spans="1:13" ht="15" customHeight="1" x14ac:dyDescent="0.3">
      <c r="A25" s="24"/>
      <c r="B25" s="24"/>
      <c r="C25" s="27"/>
      <c r="D25" s="27"/>
      <c r="E25" s="26"/>
      <c r="F25" s="27"/>
      <c r="G25" s="27"/>
      <c r="H25" s="27"/>
      <c r="I25" s="27"/>
      <c r="J25" s="28"/>
      <c r="K25" s="28"/>
      <c r="L25" s="28"/>
      <c r="M25" s="24"/>
    </row>
    <row r="26" spans="1:13" ht="25.5" customHeight="1" x14ac:dyDescent="0.3">
      <c r="A26" s="6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4"/>
    </row>
    <row r="27" spans="1:13" ht="17.25" x14ac:dyDescent="0.3">
      <c r="A27" s="32" t="s">
        <v>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4"/>
    </row>
    <row r="28" spans="1:13" ht="17.25" x14ac:dyDescent="0.3">
      <c r="A28" s="33" t="s">
        <v>33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4"/>
    </row>
    <row r="29" spans="1:13" ht="15.75" customHeight="1" thickBot="1" x14ac:dyDescent="0.3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</row>
    <row r="30" spans="1:13" ht="29.25" customHeight="1" thickBot="1" x14ac:dyDescent="0.3">
      <c r="A30" s="33"/>
      <c r="B30" s="33"/>
      <c r="C30" s="33"/>
      <c r="D30" s="33"/>
      <c r="E30" s="33"/>
      <c r="F30" s="33"/>
      <c r="G30" s="33"/>
      <c r="H30" s="35" t="s">
        <v>5</v>
      </c>
      <c r="I30" s="129" t="s">
        <v>90</v>
      </c>
      <c r="J30" s="129"/>
      <c r="K30" s="129"/>
      <c r="L30" s="129" t="s">
        <v>7</v>
      </c>
      <c r="M30" s="130"/>
    </row>
    <row r="31" spans="1:13" ht="56.25" customHeight="1" thickBot="1" x14ac:dyDescent="0.3">
      <c r="A31" s="33"/>
      <c r="B31" s="33"/>
      <c r="C31" s="33"/>
      <c r="D31" s="33"/>
      <c r="E31" s="33"/>
      <c r="F31" s="133" t="s">
        <v>9</v>
      </c>
      <c r="G31" s="134"/>
      <c r="H31" s="90"/>
      <c r="I31" s="135"/>
      <c r="J31" s="135"/>
      <c r="K31" s="135"/>
      <c r="L31" s="131"/>
      <c r="M31" s="132"/>
    </row>
    <row r="32" spans="1:13" ht="28.5" customHeight="1" x14ac:dyDescent="0.25">
      <c r="A32" s="36"/>
      <c r="B32" s="36"/>
      <c r="C32" s="36"/>
      <c r="D32" s="36"/>
      <c r="E32" s="36"/>
    </row>
    <row r="33" spans="1:13" ht="11.25" customHeight="1" x14ac:dyDescent="0.25">
      <c r="A33" s="33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x14ac:dyDescent="0.25">
      <c r="A34" s="2"/>
    </row>
    <row r="35" spans="1:13" ht="15.75" customHeight="1" x14ac:dyDescent="0.25"/>
    <row r="41" spans="1:13" ht="15.75" customHeight="1" x14ac:dyDescent="0.25"/>
    <row r="47" spans="1:13" ht="15.75" customHeight="1" x14ac:dyDescent="0.25"/>
    <row r="53" ht="15.75" customHeight="1" x14ac:dyDescent="0.25"/>
    <row r="60" ht="15.75" customHeight="1" x14ac:dyDescent="0.25"/>
    <row r="62" ht="15" customHeight="1" x14ac:dyDescent="0.25"/>
    <row r="65" ht="15" customHeight="1" x14ac:dyDescent="0.25"/>
    <row r="66" ht="15" customHeight="1" x14ac:dyDescent="0.25"/>
    <row r="67" ht="27" customHeight="1" x14ac:dyDescent="0.25"/>
    <row r="68" ht="24.75" customHeight="1" x14ac:dyDescent="0.25"/>
    <row r="69" ht="24.75" customHeight="1" x14ac:dyDescent="0.25"/>
    <row r="70" ht="27" customHeight="1" x14ac:dyDescent="0.25"/>
  </sheetData>
  <sheetProtection algorithmName="SHA-512" hashValue="KflRJr//+FUYWM35mtvp4o6o+IlEPXyNdZo/59WCX/pzDYvdtAOCRBkBWH6kfc7V5LvgC73SYdS7sOAakS1FlA==" saltValue="U4g5ejDymdl7fdUclPXgMA==" spinCount="100000" sheet="1"/>
  <mergeCells count="38">
    <mergeCell ref="L30:M30"/>
    <mergeCell ref="L31:M31"/>
    <mergeCell ref="F31:G31"/>
    <mergeCell ref="I30:K30"/>
    <mergeCell ref="I31:K31"/>
    <mergeCell ref="A1:M1"/>
    <mergeCell ref="J3:M3"/>
    <mergeCell ref="J4:M4"/>
    <mergeCell ref="H7:I7"/>
    <mergeCell ref="J7:L7"/>
    <mergeCell ref="E3:I3"/>
    <mergeCell ref="E4:I4"/>
    <mergeCell ref="A3:D3"/>
    <mergeCell ref="A4:D4"/>
    <mergeCell ref="A9:M9"/>
    <mergeCell ref="A7:B7"/>
    <mergeCell ref="J6:L6"/>
    <mergeCell ref="I5:L5"/>
    <mergeCell ref="A6:B6"/>
    <mergeCell ref="H6:I6"/>
    <mergeCell ref="E6:G6"/>
    <mergeCell ref="E7:G7"/>
    <mergeCell ref="C6:D6"/>
    <mergeCell ref="C7:D7"/>
    <mergeCell ref="G22:H22"/>
    <mergeCell ref="G23:H23"/>
    <mergeCell ref="G24:H24"/>
    <mergeCell ref="G11:H11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12:H12"/>
  </mergeCells>
  <dataValidations disablePrompts="1" count="1">
    <dataValidation type="list" allowBlank="1" showInputMessage="1" showErrorMessage="1" sqref="H6" xr:uid="{00000000-0002-0000-0000-000000000000}">
      <formula1>"Pracovní smlouva,DPČ,DPP"</formula1>
    </dataValidation>
  </dataValidations>
  <pageMargins left="0.70866141732283472" right="0.70866141732283472" top="0.98425196850393704" bottom="0.78740157480314965" header="0.31496062992125984" footer="0.31496062992125984"/>
  <pageSetup paperSize="9" scale="48" orientation="landscape" r:id="rId1"/>
  <headerFooter>
    <oddHeader>&amp;C&amp;G</oddHeader>
    <oddFooter>&amp;CStátní fond životního prostředí ČR, sídlo: Kaplanova 1931/1, 148 00 Praha 11
korespondenční a kontaktní adresa: Olbrachtova 2006/9, 140 00  Praha 4; IČ: 00020729
www.narodniprogramzp.cz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'pomocná data'!$A$13:$A$14</xm:f>
          </x14:formula1>
          <xm:sqref>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5"/>
  <sheetViews>
    <sheetView showGridLines="0" showRuler="0" view="pageLayout" zoomScale="70" zoomScaleNormal="100" zoomScalePageLayoutView="70" workbookViewId="0">
      <selection activeCell="E85" sqref="E85:P86"/>
    </sheetView>
  </sheetViews>
  <sheetFormatPr defaultRowHeight="15" x14ac:dyDescent="0.25"/>
  <cols>
    <col min="1" max="3" width="12.5703125" customWidth="1"/>
    <col min="4" max="4" width="11.140625" customWidth="1"/>
    <col min="5" max="5" width="13.85546875" customWidth="1"/>
    <col min="6" max="6" width="2.28515625" customWidth="1"/>
    <col min="7" max="14" width="15.85546875" customWidth="1"/>
    <col min="15" max="15" width="15.7109375" customWidth="1"/>
    <col min="16" max="16" width="15.5703125" customWidth="1"/>
    <col min="17" max="17" width="16.42578125" customWidth="1"/>
    <col min="18" max="18" width="9.42578125" customWidth="1"/>
  </cols>
  <sheetData>
    <row r="1" spans="1:17" ht="26.25" x14ac:dyDescent="0.25">
      <c r="A1" s="188" t="s">
        <v>56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ht="22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2.75" customHeight="1" thickBot="1" x14ac:dyDescent="0.3">
      <c r="A3" s="189" t="s">
        <v>2</v>
      </c>
      <c r="B3" s="190"/>
      <c r="C3" s="190"/>
      <c r="D3" s="190"/>
      <c r="E3" s="206">
        <f>Úvod!C6</f>
        <v>0</v>
      </c>
      <c r="F3" s="207"/>
      <c r="G3" s="208"/>
      <c r="H3" s="203" t="s">
        <v>3</v>
      </c>
      <c r="I3" s="204"/>
      <c r="J3" s="205"/>
      <c r="K3" s="209">
        <f>Úvod!H6</f>
        <v>0</v>
      </c>
      <c r="L3" s="209"/>
      <c r="M3" s="190" t="s">
        <v>4</v>
      </c>
      <c r="N3" s="190"/>
      <c r="O3" s="199">
        <f>Úvod!M6</f>
        <v>0</v>
      </c>
      <c r="P3" s="199"/>
      <c r="Q3" s="200"/>
    </row>
    <row r="4" spans="1:17" ht="17.25" thickBot="1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81"/>
      <c r="L4" s="81"/>
      <c r="M4" s="201"/>
      <c r="N4" s="201"/>
      <c r="O4" s="202"/>
      <c r="P4" s="202"/>
      <c r="Q4" s="202"/>
    </row>
    <row r="5" spans="1:17" ht="48.75" customHeight="1" thickBot="1" x14ac:dyDescent="0.35">
      <c r="A5" s="210" t="s">
        <v>83</v>
      </c>
      <c r="B5" s="211"/>
      <c r="C5" s="211"/>
      <c r="D5" s="211"/>
      <c r="E5" s="37">
        <v>1</v>
      </c>
      <c r="F5" s="82" t="s">
        <v>77</v>
      </c>
      <c r="G5" s="38">
        <v>12</v>
      </c>
      <c r="H5" s="83">
        <f>Úvod!H7</f>
        <v>0</v>
      </c>
      <c r="I5" s="34"/>
      <c r="J5" s="34"/>
      <c r="K5" s="224"/>
      <c r="L5" s="224"/>
      <c r="M5" s="224"/>
      <c r="N5" s="224"/>
      <c r="O5" s="224"/>
      <c r="P5" s="224"/>
      <c r="Q5" s="224"/>
    </row>
    <row r="6" spans="1:17" ht="18" thickBot="1" x14ac:dyDescent="0.3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ht="25.5" customHeight="1" thickBot="1" x14ac:dyDescent="0.3">
      <c r="A7" s="212" t="s">
        <v>85</v>
      </c>
      <c r="B7" s="213"/>
      <c r="C7" s="213"/>
      <c r="D7" s="214"/>
      <c r="E7" s="191" t="s">
        <v>15</v>
      </c>
      <c r="F7" s="192"/>
      <c r="G7" s="39" t="s">
        <v>16</v>
      </c>
      <c r="H7" s="39" t="s">
        <v>17</v>
      </c>
      <c r="I7" s="39" t="s">
        <v>18</v>
      </c>
      <c r="J7" s="39" t="s">
        <v>19</v>
      </c>
      <c r="K7" s="39" t="s">
        <v>20</v>
      </c>
      <c r="L7" s="39" t="s">
        <v>14</v>
      </c>
      <c r="M7" s="39" t="s">
        <v>10</v>
      </c>
      <c r="N7" s="39" t="s">
        <v>11</v>
      </c>
      <c r="O7" s="40" t="s">
        <v>55</v>
      </c>
      <c r="P7" s="41" t="s">
        <v>12</v>
      </c>
      <c r="Q7" s="42" t="s">
        <v>13</v>
      </c>
    </row>
    <row r="8" spans="1:17" ht="52.5" customHeight="1" x14ac:dyDescent="0.25">
      <c r="A8" s="225" t="s">
        <v>104</v>
      </c>
      <c r="B8" s="226"/>
      <c r="C8" s="226"/>
      <c r="D8" s="227"/>
      <c r="E8" s="193">
        <v>0</v>
      </c>
      <c r="F8" s="194"/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66">
        <v>0</v>
      </c>
    </row>
    <row r="9" spans="1:17" ht="52.5" customHeight="1" x14ac:dyDescent="0.25">
      <c r="A9" s="221" t="s">
        <v>88</v>
      </c>
      <c r="B9" s="222"/>
      <c r="C9" s="222"/>
      <c r="D9" s="223"/>
      <c r="E9" s="195">
        <v>0</v>
      </c>
      <c r="F9" s="196"/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6">
        <v>0</v>
      </c>
    </row>
    <row r="10" spans="1:17" ht="52.5" customHeight="1" x14ac:dyDescent="0.25">
      <c r="A10" s="215" t="s">
        <v>102</v>
      </c>
      <c r="B10" s="216"/>
      <c r="C10" s="216"/>
      <c r="D10" s="217"/>
      <c r="E10" s="195">
        <v>0</v>
      </c>
      <c r="F10" s="196"/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6">
        <v>0</v>
      </c>
    </row>
    <row r="11" spans="1:17" ht="52.5" customHeight="1" thickBot="1" x14ac:dyDescent="0.3">
      <c r="A11" s="218" t="s">
        <v>105</v>
      </c>
      <c r="B11" s="219"/>
      <c r="C11" s="219"/>
      <c r="D11" s="220"/>
      <c r="E11" s="197">
        <f>ROUND(IFERROR(E10/E8*E9,0),2)</f>
        <v>0</v>
      </c>
      <c r="F11" s="198"/>
      <c r="G11" s="79">
        <f>ROUND(IFERROR(G10/G8*G9,0),2)</f>
        <v>0</v>
      </c>
      <c r="H11" s="79">
        <f t="shared" ref="H11:Q11" si="0">ROUND(IFERROR(H10/H8*H9,0),2)</f>
        <v>0</v>
      </c>
      <c r="I11" s="79">
        <f t="shared" si="0"/>
        <v>0</v>
      </c>
      <c r="J11" s="79">
        <f t="shared" si="0"/>
        <v>0</v>
      </c>
      <c r="K11" s="79">
        <f t="shared" si="0"/>
        <v>0</v>
      </c>
      <c r="L11" s="79">
        <f t="shared" si="0"/>
        <v>0</v>
      </c>
      <c r="M11" s="79">
        <f t="shared" si="0"/>
        <v>0</v>
      </c>
      <c r="N11" s="79">
        <f t="shared" si="0"/>
        <v>0</v>
      </c>
      <c r="O11" s="79">
        <f t="shared" si="0"/>
        <v>0</v>
      </c>
      <c r="P11" s="79">
        <f t="shared" si="0"/>
        <v>0</v>
      </c>
      <c r="Q11" s="79">
        <f t="shared" si="0"/>
        <v>0</v>
      </c>
    </row>
    <row r="12" spans="1:17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43"/>
      <c r="M12" s="23"/>
      <c r="N12" s="23"/>
      <c r="O12" s="23"/>
      <c r="P12" s="23"/>
      <c r="Q12" s="23"/>
    </row>
    <row r="13" spans="1:17" ht="63" customHeight="1" x14ac:dyDescent="0.25">
      <c r="A13" s="184" t="str">
        <f>IF('pomocná data'!E19="JOU",'pomocná data'!A18," ")</f>
        <v xml:space="preserve"> 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5"/>
      <c r="Q13" s="185"/>
    </row>
    <row r="14" spans="1:17" ht="15.75" thickBot="1" x14ac:dyDescent="0.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43"/>
      <c r="M14" s="23"/>
      <c r="N14" s="23"/>
      <c r="O14" s="23"/>
      <c r="P14" s="23"/>
      <c r="Q14" s="23"/>
    </row>
    <row r="15" spans="1:17" ht="15.75" thickBot="1" x14ac:dyDescent="0.3">
      <c r="A15" s="231" t="s">
        <v>54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3"/>
    </row>
    <row r="16" spans="1:17" ht="70.5" customHeight="1" x14ac:dyDescent="0.25">
      <c r="A16" s="44" t="s">
        <v>53</v>
      </c>
      <c r="B16" s="45" t="s">
        <v>52</v>
      </c>
      <c r="C16" s="234" t="s">
        <v>86</v>
      </c>
      <c r="D16" s="236"/>
      <c r="E16" s="234" t="s">
        <v>51</v>
      </c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6"/>
      <c r="Q16" s="46" t="s">
        <v>28</v>
      </c>
    </row>
    <row r="17" spans="1:17" x14ac:dyDescent="0.25">
      <c r="A17" s="186" t="s">
        <v>15</v>
      </c>
      <c r="B17" s="47" t="s">
        <v>50</v>
      </c>
      <c r="C17" s="143"/>
      <c r="D17" s="144"/>
      <c r="E17" s="138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40"/>
      <c r="Q17" s="48"/>
    </row>
    <row r="18" spans="1:17" x14ac:dyDescent="0.25">
      <c r="A18" s="187"/>
      <c r="B18" s="47" t="s">
        <v>49</v>
      </c>
      <c r="C18" s="143"/>
      <c r="D18" s="144"/>
      <c r="E18" s="14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44"/>
      <c r="Q18" s="48"/>
    </row>
    <row r="19" spans="1:17" x14ac:dyDescent="0.25">
      <c r="A19" s="181"/>
      <c r="B19" s="47" t="s">
        <v>48</v>
      </c>
      <c r="C19" s="143"/>
      <c r="D19" s="144"/>
      <c r="E19" s="138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40"/>
      <c r="Q19" s="48"/>
    </row>
    <row r="20" spans="1:17" x14ac:dyDescent="0.25">
      <c r="A20" s="181"/>
      <c r="B20" s="47" t="s">
        <v>47</v>
      </c>
      <c r="C20" s="143"/>
      <c r="D20" s="144"/>
      <c r="E20" s="138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40"/>
      <c r="Q20" s="48"/>
    </row>
    <row r="21" spans="1:17" x14ac:dyDescent="0.25">
      <c r="A21" s="181"/>
      <c r="B21" s="47" t="s">
        <v>46</v>
      </c>
      <c r="C21" s="143"/>
      <c r="D21" s="144"/>
      <c r="E21" s="138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40"/>
      <c r="Q21" s="48"/>
    </row>
    <row r="22" spans="1:17" ht="15.75" thickBot="1" x14ac:dyDescent="0.3">
      <c r="A22" s="182"/>
      <c r="B22" s="149" t="s">
        <v>45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1"/>
      <c r="Q22" s="84">
        <f>SUM(Q17:Q21)</f>
        <v>0</v>
      </c>
    </row>
    <row r="23" spans="1:17" x14ac:dyDescent="0.25">
      <c r="A23" s="186" t="s">
        <v>16</v>
      </c>
      <c r="B23" s="47" t="s">
        <v>50</v>
      </c>
      <c r="C23" s="145"/>
      <c r="D23" s="146"/>
      <c r="E23" s="237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9"/>
      <c r="Q23" s="49"/>
    </row>
    <row r="24" spans="1:17" x14ac:dyDescent="0.25">
      <c r="A24" s="187"/>
      <c r="B24" s="47" t="s">
        <v>49</v>
      </c>
      <c r="C24" s="143"/>
      <c r="D24" s="144"/>
      <c r="E24" s="228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30"/>
      <c r="Q24" s="48"/>
    </row>
    <row r="25" spans="1:17" x14ac:dyDescent="0.25">
      <c r="A25" s="181"/>
      <c r="B25" s="47" t="s">
        <v>48</v>
      </c>
      <c r="C25" s="143"/>
      <c r="D25" s="144"/>
      <c r="E25" s="228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30"/>
      <c r="Q25" s="48"/>
    </row>
    <row r="26" spans="1:17" x14ac:dyDescent="0.25">
      <c r="A26" s="181"/>
      <c r="B26" s="47" t="s">
        <v>47</v>
      </c>
      <c r="C26" s="143"/>
      <c r="D26" s="144"/>
      <c r="E26" s="228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30"/>
      <c r="Q26" s="48"/>
    </row>
    <row r="27" spans="1:17" x14ac:dyDescent="0.25">
      <c r="A27" s="181"/>
      <c r="B27" s="47" t="s">
        <v>46</v>
      </c>
      <c r="C27" s="143"/>
      <c r="D27" s="144"/>
      <c r="E27" s="228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30"/>
      <c r="Q27" s="48"/>
    </row>
    <row r="28" spans="1:17" ht="15.75" thickBot="1" x14ac:dyDescent="0.3">
      <c r="A28" s="182"/>
      <c r="B28" s="149" t="s">
        <v>45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1"/>
      <c r="Q28" s="84">
        <f>SUM(Q23:Q27)</f>
        <v>0</v>
      </c>
    </row>
    <row r="29" spans="1:17" x14ac:dyDescent="0.25">
      <c r="A29" s="186" t="s">
        <v>17</v>
      </c>
      <c r="B29" s="47" t="s">
        <v>50</v>
      </c>
      <c r="C29" s="145"/>
      <c r="D29" s="146"/>
      <c r="E29" s="152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4"/>
      <c r="Q29" s="49"/>
    </row>
    <row r="30" spans="1:17" x14ac:dyDescent="0.25">
      <c r="A30" s="187"/>
      <c r="B30" s="47" t="s">
        <v>49</v>
      </c>
      <c r="C30" s="143"/>
      <c r="D30" s="144"/>
      <c r="E30" s="138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48"/>
    </row>
    <row r="31" spans="1:17" x14ac:dyDescent="0.25">
      <c r="A31" s="181"/>
      <c r="B31" s="47" t="s">
        <v>48</v>
      </c>
      <c r="C31" s="143"/>
      <c r="D31" s="144"/>
      <c r="E31" s="13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48"/>
    </row>
    <row r="32" spans="1:17" x14ac:dyDescent="0.25">
      <c r="A32" s="181"/>
      <c r="B32" s="47" t="s">
        <v>47</v>
      </c>
      <c r="C32" s="143"/>
      <c r="D32" s="144"/>
      <c r="E32" s="138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0"/>
      <c r="Q32" s="48"/>
    </row>
    <row r="33" spans="1:17" x14ac:dyDescent="0.25">
      <c r="A33" s="181"/>
      <c r="B33" s="47" t="s">
        <v>46</v>
      </c>
      <c r="C33" s="143"/>
      <c r="D33" s="144"/>
      <c r="E33" s="138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40"/>
      <c r="Q33" s="48"/>
    </row>
    <row r="34" spans="1:17" ht="15.75" thickBot="1" x14ac:dyDescent="0.3">
      <c r="A34" s="182"/>
      <c r="B34" s="149" t="s">
        <v>45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1"/>
      <c r="Q34" s="84">
        <f>SUM(Q29:Q33)</f>
        <v>0</v>
      </c>
    </row>
    <row r="35" spans="1:17" x14ac:dyDescent="0.25">
      <c r="A35" s="186" t="s">
        <v>18</v>
      </c>
      <c r="B35" s="47" t="s">
        <v>50</v>
      </c>
      <c r="C35" s="145"/>
      <c r="D35" s="146"/>
      <c r="E35" s="152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4"/>
      <c r="Q35" s="49"/>
    </row>
    <row r="36" spans="1:17" x14ac:dyDescent="0.25">
      <c r="A36" s="187"/>
      <c r="B36" s="47" t="s">
        <v>49</v>
      </c>
      <c r="C36" s="143"/>
      <c r="D36" s="144"/>
      <c r="E36" s="138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40"/>
      <c r="Q36" s="48"/>
    </row>
    <row r="37" spans="1:17" x14ac:dyDescent="0.25">
      <c r="A37" s="181"/>
      <c r="B37" s="47" t="s">
        <v>48</v>
      </c>
      <c r="C37" s="143"/>
      <c r="D37" s="144"/>
      <c r="E37" s="138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40"/>
      <c r="Q37" s="48"/>
    </row>
    <row r="38" spans="1:17" x14ac:dyDescent="0.25">
      <c r="A38" s="181"/>
      <c r="B38" s="47" t="s">
        <v>47</v>
      </c>
      <c r="C38" s="143"/>
      <c r="D38" s="144"/>
      <c r="E38" s="138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40"/>
      <c r="Q38" s="48"/>
    </row>
    <row r="39" spans="1:17" x14ac:dyDescent="0.25">
      <c r="A39" s="181"/>
      <c r="B39" s="47" t="s">
        <v>46</v>
      </c>
      <c r="C39" s="143"/>
      <c r="D39" s="144"/>
      <c r="E39" s="138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40"/>
      <c r="Q39" s="48"/>
    </row>
    <row r="40" spans="1:17" ht="15.75" thickBot="1" x14ac:dyDescent="0.3">
      <c r="A40" s="182"/>
      <c r="B40" s="149" t="s">
        <v>45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1"/>
      <c r="Q40" s="84">
        <f>SUM(Q35:Q39)</f>
        <v>0</v>
      </c>
    </row>
    <row r="41" spans="1:17" x14ac:dyDescent="0.25">
      <c r="A41" s="186" t="s">
        <v>19</v>
      </c>
      <c r="B41" s="47" t="s">
        <v>50</v>
      </c>
      <c r="C41" s="145"/>
      <c r="D41" s="146"/>
      <c r="E41" s="138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40"/>
      <c r="Q41" s="49"/>
    </row>
    <row r="42" spans="1:17" x14ac:dyDescent="0.25">
      <c r="A42" s="187"/>
      <c r="B42" s="47" t="s">
        <v>49</v>
      </c>
      <c r="C42" s="143"/>
      <c r="D42" s="144"/>
      <c r="E42" s="138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40"/>
      <c r="Q42" s="48"/>
    </row>
    <row r="43" spans="1:17" x14ac:dyDescent="0.25">
      <c r="A43" s="181"/>
      <c r="B43" s="47" t="s">
        <v>48</v>
      </c>
      <c r="C43" s="143"/>
      <c r="D43" s="144"/>
      <c r="E43" s="138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40"/>
      <c r="Q43" s="48"/>
    </row>
    <row r="44" spans="1:17" x14ac:dyDescent="0.25">
      <c r="A44" s="181"/>
      <c r="B44" s="47" t="s">
        <v>47</v>
      </c>
      <c r="C44" s="143"/>
      <c r="D44" s="144"/>
      <c r="E44" s="138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  <c r="Q44" s="48"/>
    </row>
    <row r="45" spans="1:17" x14ac:dyDescent="0.25">
      <c r="A45" s="181"/>
      <c r="B45" s="47" t="s">
        <v>46</v>
      </c>
      <c r="C45" s="143"/>
      <c r="D45" s="144"/>
      <c r="E45" s="138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  <c r="Q45" s="48"/>
    </row>
    <row r="46" spans="1:17" ht="15.75" thickBot="1" x14ac:dyDescent="0.3">
      <c r="A46" s="182"/>
      <c r="B46" s="149" t="s">
        <v>45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1"/>
      <c r="Q46" s="84">
        <f>SUM(Q41:Q45)</f>
        <v>0</v>
      </c>
    </row>
    <row r="47" spans="1:17" x14ac:dyDescent="0.25">
      <c r="A47" s="186" t="s">
        <v>20</v>
      </c>
      <c r="B47" s="47" t="s">
        <v>50</v>
      </c>
      <c r="C47" s="145"/>
      <c r="D47" s="146"/>
      <c r="E47" s="138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  <c r="Q47" s="48"/>
    </row>
    <row r="48" spans="1:17" x14ac:dyDescent="0.25">
      <c r="A48" s="187"/>
      <c r="B48" s="47" t="s">
        <v>49</v>
      </c>
      <c r="C48" s="143"/>
      <c r="D48" s="144"/>
      <c r="E48" s="14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44"/>
      <c r="Q48" s="48"/>
    </row>
    <row r="49" spans="1:17" x14ac:dyDescent="0.25">
      <c r="A49" s="181"/>
      <c r="B49" s="47" t="s">
        <v>48</v>
      </c>
      <c r="C49" s="143"/>
      <c r="D49" s="144"/>
      <c r="E49" s="138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  <c r="Q49" s="48"/>
    </row>
    <row r="50" spans="1:17" x14ac:dyDescent="0.25">
      <c r="A50" s="181"/>
      <c r="B50" s="47" t="s">
        <v>47</v>
      </c>
      <c r="C50" s="143"/>
      <c r="D50" s="144"/>
      <c r="E50" s="138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  <c r="Q50" s="48"/>
    </row>
    <row r="51" spans="1:17" x14ac:dyDescent="0.25">
      <c r="A51" s="181"/>
      <c r="B51" s="47" t="s">
        <v>46</v>
      </c>
      <c r="C51" s="143"/>
      <c r="D51" s="144"/>
      <c r="E51" s="138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  <c r="Q51" s="48"/>
    </row>
    <row r="52" spans="1:17" ht="15.75" customHeight="1" thickBot="1" x14ac:dyDescent="0.3">
      <c r="A52" s="182"/>
      <c r="B52" s="149" t="s">
        <v>45</v>
      </c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1"/>
      <c r="Q52" s="84">
        <f>SUM(Q47:Q51)</f>
        <v>0</v>
      </c>
    </row>
    <row r="53" spans="1:17" ht="15.75" customHeight="1" x14ac:dyDescent="0.25">
      <c r="A53" s="180" t="str">
        <f>IF(A47="leden","únor",IF(A47="únor","březen",IF(A47="březen","duben",IF(A47="duben","květen",IF(A47="květen","červen",IF(A47="červen","červenec",IF(A47="červenec","srpen",IF(A47="srpen","září",IF(A47="září","říjen",IF(A47="říjen","listopad",IF(A47="listopad","prosinec","leden")))))))))))</f>
        <v>červenec</v>
      </c>
      <c r="B53" s="47" t="s">
        <v>50</v>
      </c>
      <c r="C53" s="145"/>
      <c r="D53" s="146"/>
      <c r="E53" s="152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4"/>
      <c r="Q53" s="49"/>
    </row>
    <row r="54" spans="1:17" x14ac:dyDescent="0.25">
      <c r="A54" s="181"/>
      <c r="B54" s="47" t="s">
        <v>49</v>
      </c>
      <c r="C54" s="143"/>
      <c r="D54" s="144"/>
      <c r="E54" s="138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40"/>
      <c r="Q54" s="48"/>
    </row>
    <row r="55" spans="1:17" ht="15" customHeight="1" x14ac:dyDescent="0.25">
      <c r="A55" s="181"/>
      <c r="B55" s="47" t="s">
        <v>48</v>
      </c>
      <c r="C55" s="143"/>
      <c r="D55" s="144"/>
      <c r="E55" s="138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40"/>
      <c r="Q55" s="48"/>
    </row>
    <row r="56" spans="1:17" x14ac:dyDescent="0.25">
      <c r="A56" s="181"/>
      <c r="B56" s="47" t="s">
        <v>47</v>
      </c>
      <c r="C56" s="143"/>
      <c r="D56" s="144"/>
      <c r="E56" s="138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40"/>
      <c r="Q56" s="48"/>
    </row>
    <row r="57" spans="1:17" x14ac:dyDescent="0.25">
      <c r="A57" s="181"/>
      <c r="B57" s="47" t="s">
        <v>46</v>
      </c>
      <c r="C57" s="143"/>
      <c r="D57" s="144"/>
      <c r="E57" s="138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40"/>
      <c r="Q57" s="48"/>
    </row>
    <row r="58" spans="1:17" ht="15" customHeight="1" thickBot="1" x14ac:dyDescent="0.3">
      <c r="A58" s="182"/>
      <c r="B58" s="149" t="s">
        <v>45</v>
      </c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1"/>
      <c r="Q58" s="84">
        <f>SUM(Q53:Q57)</f>
        <v>0</v>
      </c>
    </row>
    <row r="59" spans="1:17" ht="15" customHeight="1" x14ac:dyDescent="0.25">
      <c r="A59" s="180" t="str">
        <f>IF(A53="leden","únor",IF(A53="únor","březen",IF(A53="březen","duben",IF(A53="duben","květen",IF(A53="květen","červen",IF(A53="červen","červenec",IF(A53="červenec","srpen",IF(A53="srpen","září",IF(A53="září","říjen",IF(A53="říjen","listopad",IF(A53="listopad","prosinec","leden")))))))))))</f>
        <v>srpen</v>
      </c>
      <c r="B59" s="47" t="s">
        <v>50</v>
      </c>
      <c r="C59" s="145"/>
      <c r="D59" s="146"/>
      <c r="E59" s="152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4"/>
      <c r="Q59" s="49"/>
    </row>
    <row r="60" spans="1:17" ht="15.75" customHeight="1" x14ac:dyDescent="0.25">
      <c r="A60" s="181"/>
      <c r="B60" s="47" t="s">
        <v>49</v>
      </c>
      <c r="C60" s="143"/>
      <c r="D60" s="144"/>
      <c r="E60" s="138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40"/>
      <c r="Q60" s="48"/>
    </row>
    <row r="61" spans="1:17" ht="15.75" customHeight="1" x14ac:dyDescent="0.25">
      <c r="A61" s="181"/>
      <c r="B61" s="47" t="s">
        <v>48</v>
      </c>
      <c r="C61" s="143"/>
      <c r="D61" s="144"/>
      <c r="E61" s="138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40"/>
      <c r="Q61" s="48"/>
    </row>
    <row r="62" spans="1:17" ht="15.75" customHeight="1" x14ac:dyDescent="0.25">
      <c r="A62" s="181"/>
      <c r="B62" s="47" t="s">
        <v>47</v>
      </c>
      <c r="C62" s="143"/>
      <c r="D62" s="144"/>
      <c r="E62" s="138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40"/>
      <c r="Q62" s="48"/>
    </row>
    <row r="63" spans="1:17" ht="15.75" customHeight="1" x14ac:dyDescent="0.25">
      <c r="A63" s="181"/>
      <c r="B63" s="47" t="s">
        <v>46</v>
      </c>
      <c r="C63" s="143"/>
      <c r="D63" s="144"/>
      <c r="E63" s="138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40"/>
      <c r="Q63" s="48"/>
    </row>
    <row r="64" spans="1:17" ht="15.75" customHeight="1" thickBot="1" x14ac:dyDescent="0.3">
      <c r="A64" s="182"/>
      <c r="B64" s="149" t="s">
        <v>45</v>
      </c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1"/>
      <c r="Q64" s="84">
        <f>SUM(Q59:Q63)</f>
        <v>0</v>
      </c>
    </row>
    <row r="65" spans="1:17" ht="15" customHeight="1" x14ac:dyDescent="0.25">
      <c r="A65" s="180" t="str">
        <f>IF(A59="leden","únor",IF(A59="únor","březen",IF(A59="březen","duben",IF(A59="duben","květen",IF(A59="květen","červen",IF(A59="červen","červenec",IF(A59="červenec","srpen",IF(A59="srpen","září",IF(A59="září","říjen",IF(A59="říjen","listopad",IF(A59="listopad","prosinec","leden")))))))))))</f>
        <v>září</v>
      </c>
      <c r="B65" s="47" t="s">
        <v>50</v>
      </c>
      <c r="C65" s="145"/>
      <c r="D65" s="146"/>
      <c r="E65" s="152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4"/>
      <c r="Q65" s="49"/>
    </row>
    <row r="66" spans="1:17" x14ac:dyDescent="0.25">
      <c r="A66" s="181"/>
      <c r="B66" s="47" t="s">
        <v>49</v>
      </c>
      <c r="C66" s="143"/>
      <c r="D66" s="144"/>
      <c r="E66" s="138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40"/>
      <c r="Q66" s="48"/>
    </row>
    <row r="67" spans="1:17" x14ac:dyDescent="0.25">
      <c r="A67" s="181"/>
      <c r="B67" s="47" t="s">
        <v>48</v>
      </c>
      <c r="C67" s="143"/>
      <c r="D67" s="144"/>
      <c r="E67" s="138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40"/>
      <c r="Q67" s="48"/>
    </row>
    <row r="68" spans="1:17" x14ac:dyDescent="0.25">
      <c r="A68" s="181"/>
      <c r="B68" s="47" t="s">
        <v>47</v>
      </c>
      <c r="C68" s="143"/>
      <c r="D68" s="144"/>
      <c r="E68" s="138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40"/>
      <c r="Q68" s="48"/>
    </row>
    <row r="69" spans="1:17" x14ac:dyDescent="0.25">
      <c r="A69" s="181"/>
      <c r="B69" s="47" t="s">
        <v>46</v>
      </c>
      <c r="C69" s="143"/>
      <c r="D69" s="144"/>
      <c r="E69" s="138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40"/>
      <c r="Q69" s="48"/>
    </row>
    <row r="70" spans="1:17" ht="15.75" customHeight="1" thickBot="1" x14ac:dyDescent="0.3">
      <c r="A70" s="182"/>
      <c r="B70" s="149" t="s">
        <v>45</v>
      </c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1"/>
      <c r="Q70" s="84">
        <f>SUM(Q65:Q69)</f>
        <v>0</v>
      </c>
    </row>
    <row r="71" spans="1:17" x14ac:dyDescent="0.25">
      <c r="A71" s="180" t="str">
        <f>IF(A65="leden","únor",IF(A65="únor","březen",IF(A65="březen","duben",IF(A65="duben","květen",IF(A65="květen","červen",IF(A65="červen","červenec",IF(A65="červenec","srpen",IF(A65="srpen","září",IF(A65="září","říjen",IF(A65="říjen","listopad",IF(A65="listopad","prosinec","leden")))))))))))</f>
        <v>říjen</v>
      </c>
      <c r="B71" s="47" t="s">
        <v>50</v>
      </c>
      <c r="C71" s="145"/>
      <c r="D71" s="146"/>
      <c r="E71" s="138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40"/>
      <c r="Q71" s="49"/>
    </row>
    <row r="72" spans="1:17" x14ac:dyDescent="0.25">
      <c r="A72" s="181"/>
      <c r="B72" s="47" t="s">
        <v>49</v>
      </c>
      <c r="C72" s="143"/>
      <c r="D72" s="144"/>
      <c r="E72" s="138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40"/>
      <c r="Q72" s="48"/>
    </row>
    <row r="73" spans="1:17" x14ac:dyDescent="0.25">
      <c r="A73" s="181"/>
      <c r="B73" s="47" t="s">
        <v>48</v>
      </c>
      <c r="C73" s="143"/>
      <c r="D73" s="144"/>
      <c r="E73" s="138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40"/>
      <c r="Q73" s="48"/>
    </row>
    <row r="74" spans="1:17" x14ac:dyDescent="0.25">
      <c r="A74" s="181"/>
      <c r="B74" s="47" t="s">
        <v>47</v>
      </c>
      <c r="C74" s="143"/>
      <c r="D74" s="144"/>
      <c r="E74" s="138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40"/>
      <c r="Q74" s="48"/>
    </row>
    <row r="75" spans="1:17" x14ac:dyDescent="0.25">
      <c r="A75" s="181"/>
      <c r="B75" s="47" t="s">
        <v>46</v>
      </c>
      <c r="C75" s="143"/>
      <c r="D75" s="144"/>
      <c r="E75" s="138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40"/>
      <c r="Q75" s="48"/>
    </row>
    <row r="76" spans="1:17" ht="15.75" thickBot="1" x14ac:dyDescent="0.3">
      <c r="A76" s="182"/>
      <c r="B76" s="149" t="s">
        <v>45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1"/>
      <c r="Q76" s="84">
        <f>SUM(Q71:Q75)</f>
        <v>0</v>
      </c>
    </row>
    <row r="77" spans="1:17" x14ac:dyDescent="0.25">
      <c r="A77" s="180" t="str">
        <f>IF(A71="leden","únor",IF(A71="únor","březen",IF(A71="březen","duben",IF(A71="duben","květen",IF(A71="květen","červen",IF(A71="červen","červenec",IF(A71="červenec","srpen",IF(A71="srpen","září",IF(A71="září","říjen",IF(A71="říjen","listopad",IF(A71="listopad","prosinec","leden")))))))))))</f>
        <v>listopad</v>
      </c>
      <c r="B77" s="47" t="s">
        <v>50</v>
      </c>
      <c r="C77" s="145"/>
      <c r="D77" s="146"/>
      <c r="E77" s="138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40"/>
      <c r="Q77" s="49"/>
    </row>
    <row r="78" spans="1:17" x14ac:dyDescent="0.25">
      <c r="A78" s="181"/>
      <c r="B78" s="47" t="s">
        <v>49</v>
      </c>
      <c r="C78" s="143"/>
      <c r="D78" s="144"/>
      <c r="E78" s="138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40"/>
      <c r="Q78" s="48"/>
    </row>
    <row r="79" spans="1:17" x14ac:dyDescent="0.25">
      <c r="A79" s="181"/>
      <c r="B79" s="47" t="s">
        <v>48</v>
      </c>
      <c r="C79" s="143"/>
      <c r="D79" s="144"/>
      <c r="E79" s="138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40"/>
      <c r="Q79" s="48"/>
    </row>
    <row r="80" spans="1:17" x14ac:dyDescent="0.25">
      <c r="A80" s="181"/>
      <c r="B80" s="47" t="s">
        <v>47</v>
      </c>
      <c r="C80" s="143"/>
      <c r="D80" s="144"/>
      <c r="E80" s="138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40"/>
      <c r="Q80" s="48"/>
    </row>
    <row r="81" spans="1:17" x14ac:dyDescent="0.25">
      <c r="A81" s="181"/>
      <c r="B81" s="47" t="s">
        <v>46</v>
      </c>
      <c r="C81" s="143"/>
      <c r="D81" s="144"/>
      <c r="E81" s="138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40"/>
      <c r="Q81" s="48"/>
    </row>
    <row r="82" spans="1:17" ht="15.75" customHeight="1" thickBot="1" x14ac:dyDescent="0.3">
      <c r="A82" s="182"/>
      <c r="B82" s="149" t="s">
        <v>45</v>
      </c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1"/>
      <c r="Q82" s="84">
        <f>SUM(Q77:Q81)</f>
        <v>0</v>
      </c>
    </row>
    <row r="83" spans="1:17" x14ac:dyDescent="0.25">
      <c r="A83" s="180" t="str">
        <f>IF(A77="leden","únor",IF(A77="únor","březen",IF(A77="březen","duben",IF(A77="duben","květen",IF(A77="květen","červen",IF(A77="červen","červenec",IF(A77="červenec","srpen",IF(A77="srpen","září",IF(A77="září","říjen",IF(A77="říjen","listopad",IF(A77="listopad","prosinec","leden")))))))))))</f>
        <v>prosinec</v>
      </c>
      <c r="B83" s="47" t="s">
        <v>50</v>
      </c>
      <c r="C83" s="145"/>
      <c r="D83" s="146"/>
      <c r="E83" s="152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4"/>
      <c r="Q83" s="49"/>
    </row>
    <row r="84" spans="1:17" x14ac:dyDescent="0.25">
      <c r="A84" s="181"/>
      <c r="B84" s="47" t="s">
        <v>49</v>
      </c>
      <c r="C84" s="143"/>
      <c r="D84" s="144"/>
      <c r="E84" s="138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40"/>
      <c r="Q84" s="48"/>
    </row>
    <row r="85" spans="1:17" x14ac:dyDescent="0.25">
      <c r="A85" s="181"/>
      <c r="B85" s="47" t="s">
        <v>48</v>
      </c>
      <c r="C85" s="143"/>
      <c r="D85" s="144"/>
      <c r="E85" s="138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40"/>
      <c r="Q85" s="48"/>
    </row>
    <row r="86" spans="1:17" x14ac:dyDescent="0.25">
      <c r="A86" s="181"/>
      <c r="B86" s="47" t="s">
        <v>47</v>
      </c>
      <c r="C86" s="143"/>
      <c r="D86" s="144"/>
      <c r="E86" s="138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40"/>
      <c r="Q86" s="48"/>
    </row>
    <row r="87" spans="1:17" x14ac:dyDescent="0.25">
      <c r="A87" s="181"/>
      <c r="B87" s="47" t="s">
        <v>46</v>
      </c>
      <c r="C87" s="143"/>
      <c r="D87" s="144"/>
      <c r="E87" s="138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  <c r="Q87" s="48"/>
    </row>
    <row r="88" spans="1:17" ht="15.75" customHeight="1" thickBot="1" x14ac:dyDescent="0.3">
      <c r="A88" s="182"/>
      <c r="B88" s="149" t="s">
        <v>45</v>
      </c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1"/>
      <c r="Q88" s="84">
        <f>SUM(Q83:Q87)</f>
        <v>0</v>
      </c>
    </row>
    <row r="89" spans="1:17" ht="15.75" thickBot="1" x14ac:dyDescent="0.3">
      <c r="A89" s="50"/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  <c r="Q89" s="85"/>
    </row>
    <row r="90" spans="1:17" x14ac:dyDescent="0.25">
      <c r="A90" s="167" t="s">
        <v>89</v>
      </c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  <c r="Q90" s="51">
        <f>Q88+Q82+Q76+Q70+Q64+Q58+Q52+Q46+Q40+Q34+Q28+Q22</f>
        <v>0</v>
      </c>
    </row>
    <row r="91" spans="1:17" ht="15.75" thickBot="1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ht="21.75" customHeight="1" thickBot="1" x14ac:dyDescent="0.3">
      <c r="A92" s="170"/>
      <c r="B92" s="171"/>
      <c r="C92" s="171"/>
      <c r="D92" s="172"/>
      <c r="E92" s="176" t="s">
        <v>58</v>
      </c>
      <c r="F92" s="177"/>
      <c r="G92" s="52" t="s">
        <v>59</v>
      </c>
      <c r="H92" s="52" t="s">
        <v>60</v>
      </c>
      <c r="I92" s="52" t="s">
        <v>61</v>
      </c>
      <c r="J92" s="52" t="s">
        <v>62</v>
      </c>
      <c r="K92" s="52" t="s">
        <v>63</v>
      </c>
      <c r="L92" s="52" t="s">
        <v>64</v>
      </c>
      <c r="M92" s="52" t="s">
        <v>65</v>
      </c>
      <c r="N92" s="52" t="s">
        <v>66</v>
      </c>
      <c r="O92" s="69" t="s">
        <v>67</v>
      </c>
      <c r="P92" s="52" t="s">
        <v>68</v>
      </c>
      <c r="Q92" s="53" t="s">
        <v>69</v>
      </c>
    </row>
    <row r="93" spans="1:17" ht="35.25" customHeight="1" x14ac:dyDescent="0.25">
      <c r="A93" s="240" t="s">
        <v>44</v>
      </c>
      <c r="B93" s="241"/>
      <c r="C93" s="241"/>
      <c r="D93" s="242"/>
      <c r="E93" s="178">
        <f>Q22</f>
        <v>0</v>
      </c>
      <c r="F93" s="179"/>
      <c r="G93" s="86">
        <f>Q28</f>
        <v>0</v>
      </c>
      <c r="H93" s="86">
        <f>Q34</f>
        <v>0</v>
      </c>
      <c r="I93" s="86">
        <f>Q40</f>
        <v>0</v>
      </c>
      <c r="J93" s="86">
        <f>Q46</f>
        <v>0</v>
      </c>
      <c r="K93" s="86">
        <f>Q52</f>
        <v>0</v>
      </c>
      <c r="L93" s="86">
        <f>Q58</f>
        <v>0</v>
      </c>
      <c r="M93" s="86">
        <f>Q64</f>
        <v>0</v>
      </c>
      <c r="N93" s="86">
        <f>Q70</f>
        <v>0</v>
      </c>
      <c r="O93" s="86">
        <f>Q76</f>
        <v>0</v>
      </c>
      <c r="P93" s="86">
        <f>Q82</f>
        <v>0</v>
      </c>
      <c r="Q93" s="87">
        <f>Q88</f>
        <v>0</v>
      </c>
    </row>
    <row r="94" spans="1:17" ht="35.25" customHeight="1" x14ac:dyDescent="0.25">
      <c r="A94" s="155" t="s">
        <v>43</v>
      </c>
      <c r="B94" s="156"/>
      <c r="C94" s="156"/>
      <c r="D94" s="157"/>
      <c r="E94" s="136">
        <v>0</v>
      </c>
      <c r="F94" s="137"/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  <c r="P94" s="70">
        <v>0</v>
      </c>
      <c r="Q94" s="54">
        <v>0</v>
      </c>
    </row>
    <row r="95" spans="1:17" ht="35.25" customHeight="1" x14ac:dyDescent="0.25">
      <c r="A95" s="155" t="s">
        <v>42</v>
      </c>
      <c r="B95" s="156"/>
      <c r="C95" s="156"/>
      <c r="D95" s="157"/>
      <c r="E95" s="136">
        <v>0</v>
      </c>
      <c r="F95" s="137"/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v>0</v>
      </c>
      <c r="P95" s="70">
        <v>0</v>
      </c>
      <c r="Q95" s="54">
        <v>0</v>
      </c>
    </row>
    <row r="96" spans="1:17" ht="35.25" customHeight="1" x14ac:dyDescent="0.25">
      <c r="A96" s="155" t="s">
        <v>41</v>
      </c>
      <c r="B96" s="156"/>
      <c r="C96" s="156"/>
      <c r="D96" s="157"/>
      <c r="E96" s="136">
        <v>0</v>
      </c>
      <c r="F96" s="137"/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  <c r="P96" s="70">
        <v>0</v>
      </c>
      <c r="Q96" s="54">
        <v>0</v>
      </c>
    </row>
    <row r="97" spans="1:17" ht="35.25" customHeight="1" thickBot="1" x14ac:dyDescent="0.3">
      <c r="A97" s="163" t="s">
        <v>40</v>
      </c>
      <c r="B97" s="164"/>
      <c r="C97" s="164"/>
      <c r="D97" s="165"/>
      <c r="E97" s="141">
        <v>0</v>
      </c>
      <c r="F97" s="142"/>
      <c r="G97" s="71">
        <v>0</v>
      </c>
      <c r="H97" s="71">
        <v>0</v>
      </c>
      <c r="I97" s="71">
        <v>0</v>
      </c>
      <c r="J97" s="71">
        <v>0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71">
        <v>0</v>
      </c>
      <c r="Q97" s="55">
        <v>0</v>
      </c>
    </row>
    <row r="98" spans="1:17" ht="35.25" customHeight="1" thickBot="1" x14ac:dyDescent="0.3">
      <c r="A98" s="160" t="s">
        <v>39</v>
      </c>
      <c r="B98" s="161"/>
      <c r="C98" s="161"/>
      <c r="D98" s="162"/>
      <c r="E98" s="147">
        <f>SUM(E93:E97)</f>
        <v>0</v>
      </c>
      <c r="F98" s="148"/>
      <c r="G98" s="88">
        <f t="shared" ref="G98:Q98" si="1">SUM(G93:G97)</f>
        <v>0</v>
      </c>
      <c r="H98" s="88">
        <f t="shared" si="1"/>
        <v>0</v>
      </c>
      <c r="I98" s="88">
        <f t="shared" si="1"/>
        <v>0</v>
      </c>
      <c r="J98" s="88">
        <f t="shared" si="1"/>
        <v>0</v>
      </c>
      <c r="K98" s="88">
        <f t="shared" si="1"/>
        <v>0</v>
      </c>
      <c r="L98" s="88">
        <f t="shared" si="1"/>
        <v>0</v>
      </c>
      <c r="M98" s="88">
        <f t="shared" si="1"/>
        <v>0</v>
      </c>
      <c r="N98" s="88">
        <f t="shared" si="1"/>
        <v>0</v>
      </c>
      <c r="O98" s="88">
        <f t="shared" si="1"/>
        <v>0</v>
      </c>
      <c r="P98" s="88">
        <f t="shared" si="1"/>
        <v>0</v>
      </c>
      <c r="Q98" s="89">
        <f t="shared" si="1"/>
        <v>0</v>
      </c>
    </row>
    <row r="99" spans="1:17" ht="16.5" x14ac:dyDescent="0.3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ht="45" customHeight="1" x14ac:dyDescent="0.25">
      <c r="A100" s="166" t="s">
        <v>107</v>
      </c>
      <c r="B100" s="166"/>
      <c r="C100" s="166"/>
      <c r="D100" s="166"/>
      <c r="E100" s="158" t="str">
        <f>IF(E98=E11,"OK","CHYBA")</f>
        <v>OK</v>
      </c>
      <c r="F100" s="159"/>
      <c r="G100" s="56" t="str">
        <f t="shared" ref="G100:Q100" si="2">IF(G98=G11,"OK","CHYBA")</f>
        <v>OK</v>
      </c>
      <c r="H100" s="56" t="str">
        <f t="shared" si="2"/>
        <v>OK</v>
      </c>
      <c r="I100" s="56" t="str">
        <f t="shared" si="2"/>
        <v>OK</v>
      </c>
      <c r="J100" s="56" t="str">
        <f t="shared" si="2"/>
        <v>OK</v>
      </c>
      <c r="K100" s="56" t="str">
        <f t="shared" si="2"/>
        <v>OK</v>
      </c>
      <c r="L100" s="56" t="str">
        <f t="shared" si="2"/>
        <v>OK</v>
      </c>
      <c r="M100" s="56" t="str">
        <f t="shared" si="2"/>
        <v>OK</v>
      </c>
      <c r="N100" s="56" t="str">
        <f t="shared" si="2"/>
        <v>OK</v>
      </c>
      <c r="O100" s="56" t="str">
        <f t="shared" si="2"/>
        <v>OK</v>
      </c>
      <c r="P100" s="56" t="str">
        <f t="shared" si="2"/>
        <v>OK</v>
      </c>
      <c r="Q100" s="56" t="str">
        <f t="shared" si="2"/>
        <v>OK</v>
      </c>
    </row>
    <row r="101" spans="1:17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2"/>
      <c r="B105" s="2"/>
      <c r="C105" s="2"/>
    </row>
  </sheetData>
  <sheetProtection algorithmName="SHA-512" hashValue="mz8Lkn7Vjecq5JuGCrX6XRbdixCW37NSaSW5erc8CxqFfmWV4e0Q4gDNaahUebzzkAWV0+ZJ2I7x//KyBrQVUg==" saltValue="vYBGUbjz77vghKzwYjRFdQ==" spinCount="100000" sheet="1" objects="1" scenarios="1"/>
  <mergeCells count="188">
    <mergeCell ref="A94:D94"/>
    <mergeCell ref="A93:D93"/>
    <mergeCell ref="B28:P28"/>
    <mergeCell ref="A35:A40"/>
    <mergeCell ref="E35:P35"/>
    <mergeCell ref="E36:P36"/>
    <mergeCell ref="E37:P37"/>
    <mergeCell ref="E38:P38"/>
    <mergeCell ref="E39:P39"/>
    <mergeCell ref="B40:P40"/>
    <mergeCell ref="B34:P34"/>
    <mergeCell ref="E62:P62"/>
    <mergeCell ref="E63:P63"/>
    <mergeCell ref="B64:P64"/>
    <mergeCell ref="C32:D32"/>
    <mergeCell ref="C33:D33"/>
    <mergeCell ref="C35:D35"/>
    <mergeCell ref="C36:D36"/>
    <mergeCell ref="C37:D37"/>
    <mergeCell ref="A65:A70"/>
    <mergeCell ref="E65:P65"/>
    <mergeCell ref="C67:D67"/>
    <mergeCell ref="C68:D68"/>
    <mergeCell ref="C69:D69"/>
    <mergeCell ref="E27:P27"/>
    <mergeCell ref="A23:A28"/>
    <mergeCell ref="C25:D25"/>
    <mergeCell ref="C26:D26"/>
    <mergeCell ref="C27:D27"/>
    <mergeCell ref="C29:D29"/>
    <mergeCell ref="A15:Q15"/>
    <mergeCell ref="E16:P16"/>
    <mergeCell ref="A17:A22"/>
    <mergeCell ref="E17:P17"/>
    <mergeCell ref="E19:P19"/>
    <mergeCell ref="E20:P20"/>
    <mergeCell ref="E21:P21"/>
    <mergeCell ref="B22:P22"/>
    <mergeCell ref="E23:P23"/>
    <mergeCell ref="C16:D16"/>
    <mergeCell ref="C17:D17"/>
    <mergeCell ref="E18:P18"/>
    <mergeCell ref="C18:D18"/>
    <mergeCell ref="C19:D19"/>
    <mergeCell ref="E24:P24"/>
    <mergeCell ref="E25:P25"/>
    <mergeCell ref="E26:P26"/>
    <mergeCell ref="C20:D20"/>
    <mergeCell ref="A1:Q1"/>
    <mergeCell ref="A3:D3"/>
    <mergeCell ref="E7:F7"/>
    <mergeCell ref="E8:F8"/>
    <mergeCell ref="E9:F9"/>
    <mergeCell ref="E10:F10"/>
    <mergeCell ref="E11:F11"/>
    <mergeCell ref="O3:Q3"/>
    <mergeCell ref="M4:N4"/>
    <mergeCell ref="O4:Q4"/>
    <mergeCell ref="H3:J3"/>
    <mergeCell ref="E3:G3"/>
    <mergeCell ref="K3:L3"/>
    <mergeCell ref="M3:N3"/>
    <mergeCell ref="A5:D5"/>
    <mergeCell ref="A7:D7"/>
    <mergeCell ref="A10:D10"/>
    <mergeCell ref="A11:D11"/>
    <mergeCell ref="A9:D9"/>
    <mergeCell ref="K5:Q5"/>
    <mergeCell ref="A8:D8"/>
    <mergeCell ref="A13:O13"/>
    <mergeCell ref="P13:Q13"/>
    <mergeCell ref="A29:A34"/>
    <mergeCell ref="E29:P29"/>
    <mergeCell ref="C63:D63"/>
    <mergeCell ref="A41:A46"/>
    <mergeCell ref="A47:A52"/>
    <mergeCell ref="E47:P47"/>
    <mergeCell ref="E49:P49"/>
    <mergeCell ref="E50:P50"/>
    <mergeCell ref="E51:P51"/>
    <mergeCell ref="B52:P52"/>
    <mergeCell ref="A53:A58"/>
    <mergeCell ref="E53:P53"/>
    <mergeCell ref="E54:P54"/>
    <mergeCell ref="E55:P55"/>
    <mergeCell ref="E56:P56"/>
    <mergeCell ref="E57:P57"/>
    <mergeCell ref="B58:P58"/>
    <mergeCell ref="A59:A64"/>
    <mergeCell ref="E30:P30"/>
    <mergeCell ref="E31:P31"/>
    <mergeCell ref="E32:P32"/>
    <mergeCell ref="C30:D30"/>
    <mergeCell ref="E68:P68"/>
    <mergeCell ref="E48:P48"/>
    <mergeCell ref="E33:P33"/>
    <mergeCell ref="E69:P69"/>
    <mergeCell ref="B70:P70"/>
    <mergeCell ref="E66:P66"/>
    <mergeCell ref="E67:P67"/>
    <mergeCell ref="C65:D65"/>
    <mergeCell ref="E41:P41"/>
    <mergeCell ref="E42:P42"/>
    <mergeCell ref="E43:P43"/>
    <mergeCell ref="E44:P44"/>
    <mergeCell ref="E45:P45"/>
    <mergeCell ref="B46:P46"/>
    <mergeCell ref="C66:D66"/>
    <mergeCell ref="C45:D45"/>
    <mergeCell ref="C47:D47"/>
    <mergeCell ref="C48:D48"/>
    <mergeCell ref="C49:D49"/>
    <mergeCell ref="C21:D21"/>
    <mergeCell ref="C23:D23"/>
    <mergeCell ref="C24:D24"/>
    <mergeCell ref="C62:D62"/>
    <mergeCell ref="C43:D43"/>
    <mergeCell ref="C44:D44"/>
    <mergeCell ref="C31:D31"/>
    <mergeCell ref="C38:D38"/>
    <mergeCell ref="C39:D39"/>
    <mergeCell ref="C41:D41"/>
    <mergeCell ref="C42:D42"/>
    <mergeCell ref="C50:D50"/>
    <mergeCell ref="C51:D51"/>
    <mergeCell ref="C53:D53"/>
    <mergeCell ref="C54:D54"/>
    <mergeCell ref="C55:D55"/>
    <mergeCell ref="C56:D56"/>
    <mergeCell ref="A77:A82"/>
    <mergeCell ref="E77:P77"/>
    <mergeCell ref="E78:P78"/>
    <mergeCell ref="E79:P79"/>
    <mergeCell ref="E80:P80"/>
    <mergeCell ref="E81:P81"/>
    <mergeCell ref="B82:P82"/>
    <mergeCell ref="C78:D78"/>
    <mergeCell ref="A71:A76"/>
    <mergeCell ref="E71:P71"/>
    <mergeCell ref="E72:P72"/>
    <mergeCell ref="E100:F100"/>
    <mergeCell ref="C79:D79"/>
    <mergeCell ref="C80:D80"/>
    <mergeCell ref="C81:D81"/>
    <mergeCell ref="C83:D83"/>
    <mergeCell ref="C84:D84"/>
    <mergeCell ref="C85:D85"/>
    <mergeCell ref="C86:D86"/>
    <mergeCell ref="C87:D87"/>
    <mergeCell ref="A95:D95"/>
    <mergeCell ref="A98:D98"/>
    <mergeCell ref="A97:D97"/>
    <mergeCell ref="A100:D100"/>
    <mergeCell ref="A90:P90"/>
    <mergeCell ref="A92:D92"/>
    <mergeCell ref="B89:P89"/>
    <mergeCell ref="E92:F92"/>
    <mergeCell ref="E93:F93"/>
    <mergeCell ref="E94:F94"/>
    <mergeCell ref="A83:A88"/>
    <mergeCell ref="B88:P88"/>
    <mergeCell ref="E83:P83"/>
    <mergeCell ref="E84:P84"/>
    <mergeCell ref="E85:P85"/>
    <mergeCell ref="E95:F95"/>
    <mergeCell ref="E96:F96"/>
    <mergeCell ref="E86:P86"/>
    <mergeCell ref="E97:F97"/>
    <mergeCell ref="C57:D57"/>
    <mergeCell ref="C59:D59"/>
    <mergeCell ref="C60:D60"/>
    <mergeCell ref="C61:D61"/>
    <mergeCell ref="E98:F98"/>
    <mergeCell ref="E73:P73"/>
    <mergeCell ref="E74:P74"/>
    <mergeCell ref="E75:P75"/>
    <mergeCell ref="B76:P76"/>
    <mergeCell ref="E59:P59"/>
    <mergeCell ref="E60:P60"/>
    <mergeCell ref="E61:P61"/>
    <mergeCell ref="E87:P87"/>
    <mergeCell ref="C71:D71"/>
    <mergeCell ref="C72:D72"/>
    <mergeCell ref="C73:D73"/>
    <mergeCell ref="C74:D74"/>
    <mergeCell ref="C75:D75"/>
    <mergeCell ref="C77:D77"/>
    <mergeCell ref="A96:D96"/>
  </mergeCells>
  <conditionalFormatting sqref="E100 G100:Q100">
    <cfRule type="cellIs" dxfId="101" priority="53" operator="equal">
      <formula>"ok"</formula>
    </cfRule>
    <cfRule type="cellIs" dxfId="100" priority="54" operator="equal">
      <formula>"CHYBA"</formula>
    </cfRule>
  </conditionalFormatting>
  <conditionalFormatting sqref="E7:F11 A17:Q17 A18:E18 Q18 A19:Q22 E92:F98">
    <cfRule type="expression" dxfId="99" priority="29">
      <formula>$E$5&gt;1</formula>
    </cfRule>
  </conditionalFormatting>
  <conditionalFormatting sqref="G7:G11 A23:Q28 G92:G98">
    <cfRule type="expression" dxfId="98" priority="28">
      <formula>$E$5&gt;2</formula>
    </cfRule>
  </conditionalFormatting>
  <conditionalFormatting sqref="G7:G11 H11:Q11 A23:Q28 G92:G98">
    <cfRule type="expression" dxfId="97" priority="6">
      <formula>$G$5&lt;2</formula>
    </cfRule>
  </conditionalFormatting>
  <conditionalFormatting sqref="H7:H10 A29:Q34 H92:H98">
    <cfRule type="expression" dxfId="96" priority="7">
      <formula>$G$5&lt;3</formula>
    </cfRule>
    <cfRule type="expression" dxfId="95" priority="26">
      <formula>$E$5&gt;3</formula>
    </cfRule>
  </conditionalFormatting>
  <conditionalFormatting sqref="I7:I10 A35:Q40 I92:I98">
    <cfRule type="expression" dxfId="94" priority="8">
      <formula>$G$5&lt;4</formula>
    </cfRule>
    <cfRule type="expression" dxfId="93" priority="25">
      <formula>$E$5&gt;4</formula>
    </cfRule>
  </conditionalFormatting>
  <conditionalFormatting sqref="J7:J10 A41:Q46 J92:J98">
    <cfRule type="expression" dxfId="92" priority="9">
      <formula>$G$5&lt;5</formula>
    </cfRule>
  </conditionalFormatting>
  <conditionalFormatting sqref="J7:J10 E17 A41:Q46 J92:J98">
    <cfRule type="expression" dxfId="91" priority="24">
      <formula>$E$5&gt;5</formula>
    </cfRule>
  </conditionalFormatting>
  <conditionalFormatting sqref="K7:K10 A47:Q47 A48:E48 Q48 A49:Q52 K92:K98">
    <cfRule type="expression" dxfId="90" priority="10">
      <formula>$G$5&lt;6</formula>
    </cfRule>
    <cfRule type="expression" dxfId="89" priority="23">
      <formula>$E$5&gt;6</formula>
    </cfRule>
  </conditionalFormatting>
  <conditionalFormatting sqref="L7:L10 A53:Q58 L92:L98">
    <cfRule type="expression" dxfId="88" priority="11">
      <formula>$G$5&lt;7</formula>
    </cfRule>
    <cfRule type="expression" dxfId="87" priority="22">
      <formula>$E$5&gt;7</formula>
    </cfRule>
  </conditionalFormatting>
  <conditionalFormatting sqref="M7:M10 A59:Q64 M92:M98">
    <cfRule type="expression" dxfId="86" priority="12">
      <formula>$G$5&lt;8</formula>
    </cfRule>
    <cfRule type="expression" dxfId="85" priority="21">
      <formula>$E$5&gt;8</formula>
    </cfRule>
  </conditionalFormatting>
  <conditionalFormatting sqref="N7:N10 A65:Q70 N92:N98">
    <cfRule type="expression" dxfId="84" priority="13">
      <formula>$G$5&lt;9</formula>
    </cfRule>
    <cfRule type="expression" dxfId="83" priority="20">
      <formula>$E$5&gt;9</formula>
    </cfRule>
  </conditionalFormatting>
  <conditionalFormatting sqref="O7:O10 A71:Q76 O92:O98">
    <cfRule type="expression" dxfId="82" priority="14">
      <formula>$G$5&lt;10</formula>
    </cfRule>
    <cfRule type="expression" dxfId="81" priority="19">
      <formula>$E$5&gt;10</formula>
    </cfRule>
  </conditionalFormatting>
  <conditionalFormatting sqref="P7:P10 A77:Q82 P92:P98">
    <cfRule type="expression" dxfId="80" priority="15">
      <formula>$G$5&lt;11</formula>
    </cfRule>
    <cfRule type="expression" dxfId="79" priority="18">
      <formula>$E$5&gt;11</formula>
    </cfRule>
  </conditionalFormatting>
  <conditionalFormatting sqref="Q7:Q10 A83:Q88 Q92:Q98">
    <cfRule type="expression" dxfId="78" priority="16">
      <formula>$G$5&lt;12</formula>
    </cfRule>
  </conditionalFormatting>
  <dataValidations disablePrompts="1" count="3">
    <dataValidation type="decimal" allowBlank="1" showInputMessage="1" showErrorMessage="1" sqref="E93:E98 G93:Q98" xr:uid="{00000000-0002-0000-0100-000000000000}">
      <formula1>0</formula1>
      <formula2>2000</formula2>
    </dataValidation>
    <dataValidation type="decimal" allowBlank="1" showInputMessage="1" showErrorMessage="1" sqref="Q17:Q89" xr:uid="{00000000-0002-0000-0100-000001000000}">
      <formula1>0</formula1>
      <formula2>20000</formula2>
    </dataValidation>
    <dataValidation type="list" allowBlank="1" showInputMessage="1" showErrorMessage="1" sqref="G5 E5" xr:uid="{00000000-0002-0000-0100-000002000000}">
      <formula1>"01,02,03,04,05,06,07,08,09,10,11,12"</formula1>
    </dataValidation>
  </dataValidations>
  <pageMargins left="0.7" right="0.7" top="0.78740157499999996" bottom="0.78740157499999996" header="0.3" footer="0.3"/>
  <pageSetup paperSize="9" scale="36" orientation="portrait" r:id="rId1"/>
  <headerFooter>
    <oddHeader>&amp;C&amp;G</oddHeader>
    <oddFooter>&amp;L&amp;G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96AB0C6-4885-40C2-BDE4-F6495FE7AA7B}">
            <xm:f>Úvod!$H$6='pomocná data'!$A$2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A13:O13</xm:sqref>
        </x14:conditionalFormatting>
        <x14:conditionalFormatting xmlns:xm="http://schemas.microsoft.com/office/excel/2006/main">
          <x14:cfRule type="expression" priority="55" id="{B04E16F3-A601-4F20-B3AC-72FEA6442A9A}">
            <xm:f>Úvod!$M$7='pomocná data'!$A$13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expression" priority="56" id="{57461140-CB06-4F00-9382-B4D9E01FB1AE}">
            <xm:f>Úvod!$H$6='pomocná data'!$A$1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A13:Q13</xm:sqref>
        </x14:conditionalFormatting>
        <x14:conditionalFormatting xmlns:xm="http://schemas.microsoft.com/office/excel/2006/main">
          <x14:cfRule type="expression" priority="5" id="{22BED474-2383-4AF3-B3D5-86D561C19E43}">
            <xm:f>$P$13='pomocná data'!$A$19</xm:f>
            <x14:dxf>
              <font>
                <strike/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m:sqref>A15:Q17 A18:E18 Q18 A19:Q47 A48:E48 Q48 A49:Q100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3000000}">
          <x14:formula1>
            <xm:f>'pomocná data'!$A$21:$A$22</xm:f>
          </x14:formula1>
          <xm:sqref>P13:Q13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8"/>
  <sheetViews>
    <sheetView showGridLines="0" showRuler="0" view="pageLayout" zoomScale="70" zoomScaleNormal="100" zoomScalePageLayoutView="70" workbookViewId="0">
      <selection activeCell="H16" sqref="H16"/>
    </sheetView>
  </sheetViews>
  <sheetFormatPr defaultColWidth="4.42578125" defaultRowHeight="15" x14ac:dyDescent="0.25"/>
  <cols>
    <col min="1" max="1" width="9.28515625" customWidth="1"/>
    <col min="2" max="2" width="6.7109375" customWidth="1"/>
    <col min="3" max="3" width="19.5703125" customWidth="1"/>
    <col min="4" max="4" width="10.28515625" customWidth="1"/>
    <col min="5" max="5" width="7" customWidth="1"/>
    <col min="6" max="6" width="13.7109375" customWidth="1"/>
    <col min="7" max="7" width="4.140625" customWidth="1"/>
    <col min="8" max="8" width="32.28515625" customWidth="1"/>
    <col min="9" max="9" width="12.28515625" customWidth="1"/>
    <col min="10" max="10" width="19.140625" customWidth="1"/>
    <col min="11" max="11" width="9.140625" hidden="1" customWidth="1"/>
    <col min="12" max="12" width="8.7109375" customWidth="1"/>
    <col min="13" max="13" width="17" customWidth="1"/>
    <col min="14" max="14" width="8.5703125" customWidth="1"/>
    <col min="15" max="15" width="7.28515625" customWidth="1"/>
    <col min="16" max="16" width="9.140625" customWidth="1"/>
    <col min="17" max="17" width="13" hidden="1" customWidth="1"/>
    <col min="18" max="18" width="12.7109375" hidden="1" customWidth="1"/>
    <col min="19" max="19" width="19.85546875" hidden="1" customWidth="1"/>
    <col min="20" max="20" width="21.5703125" hidden="1" customWidth="1"/>
    <col min="21" max="22" width="4.42578125" hidden="1" customWidth="1"/>
  </cols>
  <sheetData>
    <row r="1" spans="1:20" ht="14.2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48.75" customHeight="1" x14ac:dyDescent="0.25">
      <c r="A2" s="257" t="s">
        <v>103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0" ht="29.2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30.75" customHeight="1" x14ac:dyDescent="0.25">
      <c r="A4" s="280" t="str">
        <f>IF(OR(Úvod!H6="Pracovní smlouva",Úvod!H6="DPČ"),'pomocná data'!A7,'pomocná data'!A5)</f>
        <v>Nevyplňovat - pouze pro pracovníky zaměstnané na základě Pracovní smlouvy nebo DPČ.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3"/>
      <c r="R4" s="23"/>
      <c r="S4" s="23"/>
      <c r="T4" s="23"/>
    </row>
    <row r="5" spans="1:20" ht="25.5" customHeight="1" thickBo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42.75" customHeight="1" thickBot="1" x14ac:dyDescent="0.35">
      <c r="A6" s="281" t="s">
        <v>2</v>
      </c>
      <c r="B6" s="282"/>
      <c r="C6" s="282"/>
      <c r="D6" s="284">
        <f>Úvod!C6</f>
        <v>0</v>
      </c>
      <c r="E6" s="284"/>
      <c r="F6" s="284"/>
      <c r="G6" s="282" t="s">
        <v>3</v>
      </c>
      <c r="H6" s="282"/>
      <c r="I6" s="283">
        <f>Úvod!H6</f>
        <v>0</v>
      </c>
      <c r="J6" s="283"/>
      <c r="K6" s="282" t="s">
        <v>4</v>
      </c>
      <c r="L6" s="282"/>
      <c r="M6" s="282"/>
      <c r="N6" s="284">
        <f>Úvod!M6</f>
        <v>0</v>
      </c>
      <c r="O6" s="284"/>
      <c r="P6" s="285"/>
      <c r="Q6" s="24"/>
      <c r="R6" s="24"/>
      <c r="S6" s="24"/>
      <c r="T6" s="24"/>
    </row>
    <row r="7" spans="1:20" ht="15.75" customHeight="1" thickBot="1" x14ac:dyDescent="0.3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4"/>
      <c r="R7" s="24"/>
      <c r="S7" s="24"/>
      <c r="T7" s="24"/>
    </row>
    <row r="8" spans="1:20" ht="57.75" customHeight="1" thickBot="1" x14ac:dyDescent="0.35">
      <c r="A8" s="266" t="s">
        <v>23</v>
      </c>
      <c r="B8" s="264"/>
      <c r="C8" s="98" t="s">
        <v>31</v>
      </c>
      <c r="D8" s="267" t="s">
        <v>29</v>
      </c>
      <c r="E8" s="268"/>
      <c r="F8" s="268" t="s">
        <v>24</v>
      </c>
      <c r="G8" s="269"/>
      <c r="H8" s="99" t="s">
        <v>37</v>
      </c>
      <c r="I8" s="264" t="s">
        <v>38</v>
      </c>
      <c r="J8" s="264"/>
      <c r="K8" s="264"/>
      <c r="L8" s="264" t="s">
        <v>35</v>
      </c>
      <c r="M8" s="264"/>
      <c r="N8" s="264" t="s">
        <v>36</v>
      </c>
      <c r="O8" s="264"/>
      <c r="P8" s="272"/>
      <c r="Q8" s="24"/>
      <c r="R8" s="24"/>
      <c r="S8" s="24"/>
      <c r="T8" s="24"/>
    </row>
    <row r="9" spans="1:20" ht="26.25" customHeight="1" x14ac:dyDescent="0.3">
      <c r="A9" s="262" t="s">
        <v>15</v>
      </c>
      <c r="B9" s="263"/>
      <c r="C9" s="57">
        <v>0</v>
      </c>
      <c r="D9" s="251">
        <f>CEILING(IF(Úvod!$H$6="Pracovní smlouva",C9*0.09,IF(Úvod!$H$6="DPČ",IF(C9&gt;3999,C9*0.09,0))),1)</f>
        <v>0</v>
      </c>
      <c r="E9" s="251"/>
      <c r="F9" s="270">
        <f>CEILING(IF(Úvod!$H$6="Pracovní smlouva",C9*0.248,IF(Úvod!$H$6="DPČ",IF(C9&gt;3999,C9*0.248,0))),1)</f>
        <v>0</v>
      </c>
      <c r="G9" s="270"/>
      <c r="H9" s="75">
        <f>'Pracovní výkaz'!E$10</f>
        <v>0</v>
      </c>
      <c r="I9" s="271">
        <f>'Pracovní výkaz'!E11</f>
        <v>0</v>
      </c>
      <c r="J9" s="271"/>
      <c r="K9" s="76"/>
      <c r="L9" s="265">
        <v>0</v>
      </c>
      <c r="M9" s="265"/>
      <c r="N9" s="273">
        <f>IFERROR((C9+D9+F9+L9)*I9/H9,0)</f>
        <v>0</v>
      </c>
      <c r="O9" s="273"/>
      <c r="P9" s="274"/>
      <c r="Q9" s="24"/>
      <c r="R9" s="24"/>
      <c r="S9" s="24"/>
      <c r="T9" s="24"/>
    </row>
    <row r="10" spans="1:20" ht="26.25" customHeight="1" x14ac:dyDescent="0.3">
      <c r="A10" s="248" t="s">
        <v>16</v>
      </c>
      <c r="B10" s="249"/>
      <c r="C10" s="58">
        <v>0</v>
      </c>
      <c r="D10" s="251">
        <f>CEILING(IF(Úvod!$H$6="Pracovní smlouva",C10*0.09,IF(Úvod!$H$6="DPČ",IF(C10&gt;3999,C10*0.09,0))),1)</f>
        <v>0</v>
      </c>
      <c r="E10" s="251"/>
      <c r="F10" s="251">
        <f>CEILING(IF(Úvod!$H$6="Pracovní smlouva",C10*0.248,IF(Úvod!$H$6="DPČ",IF(C10&gt;3999,C10*0.248,0))),1)</f>
        <v>0</v>
      </c>
      <c r="G10" s="251"/>
      <c r="H10" s="77">
        <f>'Pracovní výkaz'!G10</f>
        <v>0</v>
      </c>
      <c r="I10" s="244">
        <f>'Pracovní výkaz'!G11</f>
        <v>0</v>
      </c>
      <c r="J10" s="244"/>
      <c r="K10" s="78"/>
      <c r="L10" s="258">
        <v>0</v>
      </c>
      <c r="M10" s="258"/>
      <c r="N10" s="275">
        <f>IFERROR((C10+D10+F10+L10)*I10/H10,0)</f>
        <v>0</v>
      </c>
      <c r="O10" s="275"/>
      <c r="P10" s="276"/>
      <c r="Q10" s="24"/>
      <c r="R10" s="24"/>
      <c r="S10" s="24"/>
      <c r="T10" s="24"/>
    </row>
    <row r="11" spans="1:20" ht="26.25" customHeight="1" x14ac:dyDescent="0.3">
      <c r="A11" s="248" t="s">
        <v>17</v>
      </c>
      <c r="B11" s="249"/>
      <c r="C11" s="58">
        <v>0</v>
      </c>
      <c r="D11" s="251">
        <f>CEILING(IF(Úvod!$H$6="Pracovní smlouva",C11*0.09,IF(Úvod!$H$6="DPČ",IF(C11&gt;3999,C11*0.09,0))),1)</f>
        <v>0</v>
      </c>
      <c r="E11" s="251"/>
      <c r="F11" s="251">
        <f>CEILING(IF(Úvod!$H$6="Pracovní smlouva",C11*0.248,IF(Úvod!$H$6="DPČ",IF(C11&gt;3999,C11*0.248,0))),1)</f>
        <v>0</v>
      </c>
      <c r="G11" s="251"/>
      <c r="H11" s="77">
        <f>'Pracovní výkaz'!H10</f>
        <v>0</v>
      </c>
      <c r="I11" s="244">
        <f>'Pracovní výkaz'!H11</f>
        <v>0</v>
      </c>
      <c r="J11" s="244"/>
      <c r="K11" s="78"/>
      <c r="L11" s="258">
        <v>0</v>
      </c>
      <c r="M11" s="258"/>
      <c r="N11" s="275">
        <f>IFERROR((C11+D11+F11+L11)*I11/H11,0)</f>
        <v>0</v>
      </c>
      <c r="O11" s="275"/>
      <c r="P11" s="276"/>
      <c r="Q11" s="24"/>
      <c r="R11" s="24"/>
      <c r="S11" s="24"/>
      <c r="T11" s="24"/>
    </row>
    <row r="12" spans="1:20" ht="26.25" customHeight="1" x14ac:dyDescent="0.3">
      <c r="A12" s="248" t="s">
        <v>18</v>
      </c>
      <c r="B12" s="249"/>
      <c r="C12" s="58">
        <v>0</v>
      </c>
      <c r="D12" s="251">
        <f>CEILING(IF(Úvod!$H$6="Pracovní smlouva",C12*0.09,IF(Úvod!$H$6="DPČ",IF(C12&gt;3999,C12*0.09,0))),1)</f>
        <v>0</v>
      </c>
      <c r="E12" s="251"/>
      <c r="F12" s="251">
        <f>CEILING(IF(Úvod!$H$6="Pracovní smlouva",C12*0.248,IF(Úvod!$H$6="DPČ",IF(C12&gt;3999,C12*0.248,0))),1)</f>
        <v>0</v>
      </c>
      <c r="G12" s="251"/>
      <c r="H12" s="77">
        <f>'Pracovní výkaz'!I10</f>
        <v>0</v>
      </c>
      <c r="I12" s="244">
        <f>'Pracovní výkaz'!I11</f>
        <v>0</v>
      </c>
      <c r="J12" s="244"/>
      <c r="K12" s="78"/>
      <c r="L12" s="258">
        <v>0</v>
      </c>
      <c r="M12" s="258"/>
      <c r="N12" s="275">
        <f>IFERROR((C12+D12+F12+L12)*I12/H12,0)</f>
        <v>0</v>
      </c>
      <c r="O12" s="275"/>
      <c r="P12" s="276"/>
      <c r="Q12" s="24"/>
      <c r="R12" s="24"/>
      <c r="S12" s="24"/>
      <c r="T12" s="24"/>
    </row>
    <row r="13" spans="1:20" ht="26.25" customHeight="1" x14ac:dyDescent="0.3">
      <c r="A13" s="248" t="s">
        <v>19</v>
      </c>
      <c r="B13" s="249"/>
      <c r="C13" s="58">
        <v>0</v>
      </c>
      <c r="D13" s="251">
        <f>CEILING(IF(Úvod!$H$6="Pracovní smlouva",C13*0.09,IF(Úvod!$H$6="DPČ",IF(C13&gt;3999,C13*0.09,0))),1)</f>
        <v>0</v>
      </c>
      <c r="E13" s="251"/>
      <c r="F13" s="251">
        <f>CEILING(IF(Úvod!$H$6="Pracovní smlouva",C13*0.248,IF(Úvod!$H$6="DPČ",IF(C13&gt;3999,C13*0.248,0))),1)</f>
        <v>0</v>
      </c>
      <c r="G13" s="251"/>
      <c r="H13" s="77">
        <f>'Pracovní výkaz'!J10</f>
        <v>0</v>
      </c>
      <c r="I13" s="244">
        <f>'Pracovní výkaz'!J11</f>
        <v>0</v>
      </c>
      <c r="J13" s="244"/>
      <c r="K13" s="78"/>
      <c r="L13" s="258">
        <v>0</v>
      </c>
      <c r="M13" s="258"/>
      <c r="N13" s="275">
        <f>IFERROR((C13+D13+F13+L13)*I13/H13,0)</f>
        <v>0</v>
      </c>
      <c r="O13" s="275"/>
      <c r="P13" s="276"/>
      <c r="Q13" s="24"/>
      <c r="R13" s="24"/>
      <c r="S13" s="24"/>
      <c r="T13" s="24"/>
    </row>
    <row r="14" spans="1:20" ht="26.25" customHeight="1" x14ac:dyDescent="0.3">
      <c r="A14" s="248" t="s">
        <v>20</v>
      </c>
      <c r="B14" s="249"/>
      <c r="C14" s="58">
        <v>0</v>
      </c>
      <c r="D14" s="251">
        <f>CEILING(IF(Úvod!$H$6="Pracovní smlouva",C14*0.09,IF(Úvod!$H$6="DPČ",IF(C14&gt;3999,C14*0.09,0))),1)</f>
        <v>0</v>
      </c>
      <c r="E14" s="251"/>
      <c r="F14" s="251">
        <f>CEILING(IF(Úvod!$H$6="Pracovní smlouva",C14*0.248,IF(Úvod!$H$6="DPČ",IF(C14&gt;3999,C14*0.248,0))),1)</f>
        <v>0</v>
      </c>
      <c r="G14" s="251"/>
      <c r="H14" s="77">
        <f>'Pracovní výkaz'!K10</f>
        <v>0</v>
      </c>
      <c r="I14" s="244">
        <f>'Pracovní výkaz'!K11</f>
        <v>0</v>
      </c>
      <c r="J14" s="244"/>
      <c r="K14" s="78"/>
      <c r="L14" s="258">
        <v>0</v>
      </c>
      <c r="M14" s="258"/>
      <c r="N14" s="275">
        <f t="shared" ref="N14:N20" si="0">IFERROR((C14+D14+F14+L14)*I14/H14,0)</f>
        <v>0</v>
      </c>
      <c r="O14" s="275"/>
      <c r="P14" s="276"/>
      <c r="Q14" s="24"/>
      <c r="R14" s="24"/>
      <c r="S14" s="24"/>
      <c r="T14" s="24"/>
    </row>
    <row r="15" spans="1:20" ht="26.25" customHeight="1" x14ac:dyDescent="0.3">
      <c r="A15" s="248" t="s">
        <v>14</v>
      </c>
      <c r="B15" s="249"/>
      <c r="C15" s="58">
        <v>0</v>
      </c>
      <c r="D15" s="251">
        <f>CEILING(IF(Úvod!$H$6="Pracovní smlouva",C15*0.09,IF(Úvod!$H$6="DPČ",IF(C15&gt;3999,C15*0.09,0))),1)</f>
        <v>0</v>
      </c>
      <c r="E15" s="251"/>
      <c r="F15" s="251">
        <f>CEILING(IF(Úvod!$H$6="Pracovní smlouva",C15*0.248,IF(Úvod!$H$6="DPČ",IF(C15&gt;3999,C15*0.248,0))),1)</f>
        <v>0</v>
      </c>
      <c r="G15" s="251"/>
      <c r="H15" s="77">
        <f>'Pracovní výkaz'!L10</f>
        <v>0</v>
      </c>
      <c r="I15" s="244">
        <f>'Pracovní výkaz'!L11</f>
        <v>0</v>
      </c>
      <c r="J15" s="244"/>
      <c r="K15" s="78"/>
      <c r="L15" s="258">
        <v>0</v>
      </c>
      <c r="M15" s="258"/>
      <c r="N15" s="275">
        <f t="shared" si="0"/>
        <v>0</v>
      </c>
      <c r="O15" s="275"/>
      <c r="P15" s="276"/>
      <c r="Q15" s="24"/>
      <c r="R15" s="24"/>
      <c r="S15" s="24"/>
      <c r="T15" s="24"/>
    </row>
    <row r="16" spans="1:20" ht="26.25" customHeight="1" x14ac:dyDescent="0.3">
      <c r="A16" s="248" t="s">
        <v>10</v>
      </c>
      <c r="B16" s="249"/>
      <c r="C16" s="58">
        <v>0</v>
      </c>
      <c r="D16" s="251">
        <f>CEILING(IF(Úvod!$H$6="Pracovní smlouva",C16*0.09,IF(Úvod!$H$6="DPČ",IF(C16&gt;3999,C16*0.09,0))),1)</f>
        <v>0</v>
      </c>
      <c r="E16" s="251"/>
      <c r="F16" s="251">
        <f>CEILING(IF(Úvod!$H$6="Pracovní smlouva",C16*0.248,IF(Úvod!$H$6="DPČ",IF(C16&gt;3999,C16*0.248,0))),1)</f>
        <v>0</v>
      </c>
      <c r="G16" s="251"/>
      <c r="H16" s="77">
        <f>'Pracovní výkaz'!M10</f>
        <v>0</v>
      </c>
      <c r="I16" s="244">
        <f>'Pracovní výkaz'!M11</f>
        <v>0</v>
      </c>
      <c r="J16" s="244"/>
      <c r="K16" s="78"/>
      <c r="L16" s="258">
        <v>0</v>
      </c>
      <c r="M16" s="258"/>
      <c r="N16" s="275">
        <f t="shared" si="0"/>
        <v>0</v>
      </c>
      <c r="O16" s="275"/>
      <c r="P16" s="276"/>
      <c r="Q16" s="24"/>
      <c r="R16" s="24"/>
      <c r="S16" s="24"/>
      <c r="T16" s="24"/>
    </row>
    <row r="17" spans="1:20" ht="26.25" customHeight="1" x14ac:dyDescent="0.3">
      <c r="A17" s="248" t="s">
        <v>11</v>
      </c>
      <c r="B17" s="249"/>
      <c r="C17" s="58">
        <v>0</v>
      </c>
      <c r="D17" s="251">
        <f>CEILING(IF(Úvod!$H$6="Pracovní smlouva",C17*0.09,IF(Úvod!$H$6="DPČ",IF(C17&gt;3999,C17*0.09,0))),1)</f>
        <v>0</v>
      </c>
      <c r="E17" s="251"/>
      <c r="F17" s="251">
        <f>CEILING(IF(Úvod!$H$6="Pracovní smlouva",C17*0.248,IF(Úvod!$H$6="DPČ",IF(C17&gt;3999,C17*0.248,0))),1)</f>
        <v>0</v>
      </c>
      <c r="G17" s="251"/>
      <c r="H17" s="77">
        <f>'Pracovní výkaz'!N10</f>
        <v>0</v>
      </c>
      <c r="I17" s="244">
        <f>'Pracovní výkaz'!N11</f>
        <v>0</v>
      </c>
      <c r="J17" s="244"/>
      <c r="K17" s="78"/>
      <c r="L17" s="258">
        <v>0</v>
      </c>
      <c r="M17" s="258"/>
      <c r="N17" s="275">
        <f t="shared" si="0"/>
        <v>0</v>
      </c>
      <c r="O17" s="275"/>
      <c r="P17" s="276"/>
      <c r="Q17" s="24"/>
      <c r="R17" s="24"/>
      <c r="S17" s="24"/>
      <c r="T17" s="24"/>
    </row>
    <row r="18" spans="1:20" ht="26.25" customHeight="1" x14ac:dyDescent="0.3">
      <c r="A18" s="248" t="s">
        <v>25</v>
      </c>
      <c r="B18" s="249"/>
      <c r="C18" s="58">
        <v>0</v>
      </c>
      <c r="D18" s="251">
        <f>CEILING(IF(Úvod!$H$6="Pracovní smlouva",C18*0.09,IF(Úvod!$H$6="DPČ",IF(C18&gt;3999,C18*0.09,0))),1)</f>
        <v>0</v>
      </c>
      <c r="E18" s="251"/>
      <c r="F18" s="251">
        <f>CEILING(IF(Úvod!$H$6="Pracovní smlouva",C18*0.248,IF(Úvod!$H$6="DPČ",IF(C18&gt;3999,C18*0.248,0))),1)</f>
        <v>0</v>
      </c>
      <c r="G18" s="251"/>
      <c r="H18" s="77">
        <f>'Pracovní výkaz'!O10</f>
        <v>0</v>
      </c>
      <c r="I18" s="244">
        <f>'Pracovní výkaz'!O11</f>
        <v>0</v>
      </c>
      <c r="J18" s="244"/>
      <c r="K18" s="78"/>
      <c r="L18" s="258">
        <v>0</v>
      </c>
      <c r="M18" s="258"/>
      <c r="N18" s="275">
        <f t="shared" si="0"/>
        <v>0</v>
      </c>
      <c r="O18" s="275"/>
      <c r="P18" s="276"/>
      <c r="Q18" s="24"/>
      <c r="R18" s="24"/>
      <c r="S18" s="24"/>
      <c r="T18" s="24"/>
    </row>
    <row r="19" spans="1:20" ht="26.25" customHeight="1" x14ac:dyDescent="0.3">
      <c r="A19" s="248" t="s">
        <v>12</v>
      </c>
      <c r="B19" s="249"/>
      <c r="C19" s="58">
        <v>0</v>
      </c>
      <c r="D19" s="251">
        <f>CEILING(IF(Úvod!$H$6="Pracovní smlouva",C19*0.09,IF(Úvod!$H$6="DPČ",IF(C19&gt;3999,C19*0.09,0))),1)</f>
        <v>0</v>
      </c>
      <c r="E19" s="251"/>
      <c r="F19" s="251">
        <f>CEILING(IF(Úvod!$H$6="Pracovní smlouva",C19*0.248,IF(Úvod!$H$6="DPČ",IF(C19&gt;3999,C19*0.248,0))),1)</f>
        <v>0</v>
      </c>
      <c r="G19" s="251"/>
      <c r="H19" s="77">
        <f>'Pracovní výkaz'!P10</f>
        <v>0</v>
      </c>
      <c r="I19" s="244">
        <f>'Pracovní výkaz'!P11</f>
        <v>0</v>
      </c>
      <c r="J19" s="244"/>
      <c r="K19" s="78"/>
      <c r="L19" s="258">
        <v>0</v>
      </c>
      <c r="M19" s="258"/>
      <c r="N19" s="275">
        <f t="shared" si="0"/>
        <v>0</v>
      </c>
      <c r="O19" s="275"/>
      <c r="P19" s="276"/>
      <c r="Q19" s="24"/>
      <c r="R19" s="24"/>
      <c r="S19" s="24"/>
      <c r="T19" s="24"/>
    </row>
    <row r="20" spans="1:20" ht="26.25" customHeight="1" thickBot="1" x14ac:dyDescent="0.35">
      <c r="A20" s="259" t="s">
        <v>13</v>
      </c>
      <c r="B20" s="260"/>
      <c r="C20" s="94">
        <v>0</v>
      </c>
      <c r="D20" s="252">
        <f>CEILING(IF(Úvod!$H$6="Pracovní smlouva",C20*0.09,IF(Úvod!$H$6="DPČ",IF(C20&gt;3999,C20*0.09,0))),1)</f>
        <v>0</v>
      </c>
      <c r="E20" s="252"/>
      <c r="F20" s="252">
        <f>CEILING(IF(Úvod!$H$6="Pracovní smlouva",C20*0.248,IF(Úvod!$H$6="DPČ",IF(C20&gt;3999,C20*0.248,0))),1)</f>
        <v>0</v>
      </c>
      <c r="G20" s="252"/>
      <c r="H20" s="95">
        <f>'Pracovní výkaz'!Q10</f>
        <v>0</v>
      </c>
      <c r="I20" s="245">
        <f>'Pracovní výkaz'!Q11</f>
        <v>0</v>
      </c>
      <c r="J20" s="245"/>
      <c r="K20" s="80"/>
      <c r="L20" s="261">
        <v>0</v>
      </c>
      <c r="M20" s="261"/>
      <c r="N20" s="277">
        <f t="shared" si="0"/>
        <v>0</v>
      </c>
      <c r="O20" s="277"/>
      <c r="P20" s="278"/>
      <c r="Q20" s="24"/>
      <c r="R20" s="24"/>
      <c r="S20" s="24"/>
      <c r="T20" s="24"/>
    </row>
    <row r="21" spans="1:20" ht="26.25" customHeight="1" thickBot="1" x14ac:dyDescent="0.35">
      <c r="A21" s="254" t="s">
        <v>26</v>
      </c>
      <c r="B21" s="255"/>
      <c r="C21" s="96">
        <f>SUM(C9:C20)</f>
        <v>0</v>
      </c>
      <c r="D21" s="250">
        <f>SUM(D9:E20)</f>
        <v>0</v>
      </c>
      <c r="E21" s="250"/>
      <c r="F21" s="250">
        <f>SUM(F9:G20)</f>
        <v>0</v>
      </c>
      <c r="G21" s="250"/>
      <c r="H21" s="97">
        <f>SUM(H9:H20)</f>
        <v>0</v>
      </c>
      <c r="I21" s="246">
        <f>SUM(I9:J20)</f>
        <v>0</v>
      </c>
      <c r="J21" s="247"/>
      <c r="K21" s="247"/>
      <c r="L21" s="253">
        <f>SUM(L9:M20)</f>
        <v>0</v>
      </c>
      <c r="M21" s="253"/>
      <c r="N21" s="253">
        <f>SUM(N9:P20)</f>
        <v>0</v>
      </c>
      <c r="O21" s="253"/>
      <c r="P21" s="279"/>
      <c r="Q21" s="24"/>
      <c r="R21" s="24"/>
      <c r="S21" s="24"/>
      <c r="T21" s="24"/>
    </row>
    <row r="22" spans="1:20" ht="15" customHeight="1" x14ac:dyDescent="0.25">
      <c r="A22" s="256"/>
      <c r="B22" s="25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25">
      <c r="A23" s="4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20.25" customHeight="1" x14ac:dyDescent="0.25">
      <c r="A24" s="243" t="s">
        <v>108</v>
      </c>
      <c r="B24" s="243"/>
      <c r="C24" s="243"/>
      <c r="D24" s="24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  <c r="R24" s="4"/>
      <c r="S24" s="4"/>
      <c r="T24" s="4"/>
    </row>
    <row r="25" spans="1:20" x14ac:dyDescent="0.25">
      <c r="A25" s="4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4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"/>
      <c r="R26" s="1"/>
      <c r="S26" s="1"/>
      <c r="T26" s="1"/>
    </row>
    <row r="27" spans="1:20" ht="15.75" customHeight="1" x14ac:dyDescent="0.25">
      <c r="A27" s="4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  <c r="T27" s="1"/>
    </row>
    <row r="28" spans="1:20" ht="15.75" thickBot="1" x14ac:dyDescent="0.3">
      <c r="A28" s="4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"/>
      <c r="R28" s="1"/>
      <c r="S28" s="1"/>
      <c r="T28" s="1"/>
    </row>
    <row r="29" spans="1:20" ht="15.75" thickBot="1" x14ac:dyDescent="0.3">
      <c r="A29" s="4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 t="s">
        <v>8</v>
      </c>
      <c r="R29" s="8"/>
      <c r="S29" s="9"/>
    </row>
    <row r="30" spans="1:20" x14ac:dyDescent="0.25">
      <c r="A30" s="4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0"/>
      <c r="R30" s="11"/>
      <c r="S30" s="12"/>
    </row>
    <row r="31" spans="1:20" ht="15.75" thickBot="1" x14ac:dyDescent="0.3">
      <c r="A31" s="4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3"/>
      <c r="R31" s="14"/>
      <c r="S31" s="15"/>
    </row>
    <row r="32" spans="1:20" x14ac:dyDescent="0.25">
      <c r="A32" s="2"/>
      <c r="B32" s="2"/>
    </row>
    <row r="33" ht="15.75" customHeight="1" x14ac:dyDescent="0.25"/>
    <row r="39" ht="15.75" customHeight="1" x14ac:dyDescent="0.25"/>
    <row r="45" ht="15.75" customHeight="1" x14ac:dyDescent="0.25"/>
    <row r="51" ht="15.75" customHeight="1" x14ac:dyDescent="0.25"/>
    <row r="58" ht="15.75" customHeight="1" x14ac:dyDescent="0.25"/>
    <row r="60" ht="15" customHeight="1" x14ac:dyDescent="0.25"/>
    <row r="63" ht="15" customHeight="1" x14ac:dyDescent="0.25"/>
    <row r="64" ht="15" customHeight="1" x14ac:dyDescent="0.25"/>
    <row r="65" ht="27" customHeight="1" x14ac:dyDescent="0.25"/>
    <row r="66" ht="24.75" customHeight="1" x14ac:dyDescent="0.25"/>
    <row r="67" ht="24.75" customHeight="1" x14ac:dyDescent="0.25"/>
    <row r="68" ht="27" customHeight="1" x14ac:dyDescent="0.25"/>
  </sheetData>
  <sheetProtection algorithmName="SHA-512" hashValue="abqXvyTwp7QQZmR2NWbsMZ7muOTOEfcOs+dvqMRfp4Bt6/1Wp0W0jdNCXXTTinmP4hAH4elD/q3GoUxBsbkyag==" saltValue="bfRkj//ZbJmagFmkNQTyCg==" spinCount="100000" sheet="1" objects="1" scenarios="1"/>
  <mergeCells count="94">
    <mergeCell ref="A4:P4"/>
    <mergeCell ref="A6:C6"/>
    <mergeCell ref="I6:J6"/>
    <mergeCell ref="K6:M6"/>
    <mergeCell ref="N6:P6"/>
    <mergeCell ref="G6:H6"/>
    <mergeCell ref="D6:F6"/>
    <mergeCell ref="N19:P19"/>
    <mergeCell ref="N20:P20"/>
    <mergeCell ref="N21:P21"/>
    <mergeCell ref="N12:P12"/>
    <mergeCell ref="N13:P13"/>
    <mergeCell ref="N14:P14"/>
    <mergeCell ref="N15:P15"/>
    <mergeCell ref="N16:P16"/>
    <mergeCell ref="N17:P17"/>
    <mergeCell ref="N8:P8"/>
    <mergeCell ref="N9:P9"/>
    <mergeCell ref="N10:P10"/>
    <mergeCell ref="N11:P11"/>
    <mergeCell ref="N18:P18"/>
    <mergeCell ref="A9:B9"/>
    <mergeCell ref="I8:K8"/>
    <mergeCell ref="L8:M8"/>
    <mergeCell ref="L9:M9"/>
    <mergeCell ref="A8:B8"/>
    <mergeCell ref="D8:E8"/>
    <mergeCell ref="D9:E9"/>
    <mergeCell ref="F8:G8"/>
    <mergeCell ref="F9:G9"/>
    <mergeCell ref="I9:J9"/>
    <mergeCell ref="A11:B11"/>
    <mergeCell ref="A20:B20"/>
    <mergeCell ref="L20:M20"/>
    <mergeCell ref="A18:B18"/>
    <mergeCell ref="L18:M18"/>
    <mergeCell ref="A19:B19"/>
    <mergeCell ref="L19:M19"/>
    <mergeCell ref="D18:E18"/>
    <mergeCell ref="A16:B16"/>
    <mergeCell ref="L16:M16"/>
    <mergeCell ref="A17:B17"/>
    <mergeCell ref="L11:M11"/>
    <mergeCell ref="D19:E19"/>
    <mergeCell ref="D20:E20"/>
    <mergeCell ref="F13:G13"/>
    <mergeCell ref="F14:G14"/>
    <mergeCell ref="F10:G10"/>
    <mergeCell ref="F11:G11"/>
    <mergeCell ref="F12:G12"/>
    <mergeCell ref="L17:M17"/>
    <mergeCell ref="D16:E16"/>
    <mergeCell ref="D17:E17"/>
    <mergeCell ref="L13:M13"/>
    <mergeCell ref="I10:J10"/>
    <mergeCell ref="I11:J11"/>
    <mergeCell ref="I12:J12"/>
    <mergeCell ref="I13:J13"/>
    <mergeCell ref="L15:M15"/>
    <mergeCell ref="F17:G17"/>
    <mergeCell ref="F15:G15"/>
    <mergeCell ref="F16:G16"/>
    <mergeCell ref="D13:E13"/>
    <mergeCell ref="L21:M21"/>
    <mergeCell ref="A21:B21"/>
    <mergeCell ref="A22:B22"/>
    <mergeCell ref="A2:T2"/>
    <mergeCell ref="A14:B14"/>
    <mergeCell ref="L14:M14"/>
    <mergeCell ref="D14:E14"/>
    <mergeCell ref="D15:E15"/>
    <mergeCell ref="A10:B10"/>
    <mergeCell ref="L10:M10"/>
    <mergeCell ref="L12:M12"/>
    <mergeCell ref="A13:B13"/>
    <mergeCell ref="A12:B12"/>
    <mergeCell ref="D10:E10"/>
    <mergeCell ref="D11:E11"/>
    <mergeCell ref="D12:E12"/>
    <mergeCell ref="A24:D24"/>
    <mergeCell ref="I19:J19"/>
    <mergeCell ref="I20:J20"/>
    <mergeCell ref="I14:J14"/>
    <mergeCell ref="I15:J15"/>
    <mergeCell ref="I16:J16"/>
    <mergeCell ref="I17:J17"/>
    <mergeCell ref="I18:J18"/>
    <mergeCell ref="I21:K21"/>
    <mergeCell ref="A15:B15"/>
    <mergeCell ref="D21:E21"/>
    <mergeCell ref="F18:G18"/>
    <mergeCell ref="F19:G19"/>
    <mergeCell ref="F20:G20"/>
    <mergeCell ref="F21:G21"/>
  </mergeCells>
  <pageMargins left="0.70866141732283472" right="0.70866141732283472" top="1.1811023622047245" bottom="0.78740157480314965" header="0.31496062992125984" footer="0.31496062992125984"/>
  <pageSetup paperSize="9" scale="70" orientation="landscape" r:id="rId1"/>
  <headerFooter>
    <oddHeader>&amp;C&amp;G</oddHeader>
    <oddFooter>&amp;L&amp;G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6" operator="equal" id="{6F601453-8866-49FD-8324-83F6372DF91E}">
            <xm:f>'pomocná data'!$A$7</xm:f>
            <x14:dxf>
              <font>
                <color theme="1"/>
              </font>
              <fill>
                <patternFill>
                  <bgColor theme="6" tint="0.39994506668294322"/>
                </patternFill>
              </fill>
            </x14:dxf>
          </x14:cfRule>
          <x14:cfRule type="cellIs" priority="57" operator="equal" id="{63057258-8407-409C-B40C-66CB3BE776FD}">
            <xm:f>'pomocná data'!$A$5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expression" priority="55" id="{D0E20447-72CE-42E6-8CCF-DC187DA02F51}">
            <xm:f>Úvod!$H$6='pomocná data'!$A$2</xm:f>
            <x14:dxf>
              <font>
                <strike/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m:sqref>A9:I20 A8:P8 K9:P20 A21:P21</xm:sqref>
        </x14:conditionalFormatting>
        <x14:conditionalFormatting xmlns:xm="http://schemas.microsoft.com/office/excel/2006/main">
          <x14:cfRule type="expression" priority="54" id="{07301947-9485-4244-9294-F59E27DB7416}">
            <xm:f>'Pracovní výkaz'!$E$5&gt;1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32" id="{1ED7EDDB-734A-45CE-A756-9B57A53D9834}">
            <xm:f>'Pracovní výkaz'!$G$5&lt;1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A9:P9</xm:sqref>
        </x14:conditionalFormatting>
        <x14:conditionalFormatting xmlns:xm="http://schemas.microsoft.com/office/excel/2006/main">
          <x14:cfRule type="expression" priority="52" id="{85D32D39-9C47-4350-93AC-2F80E89AD243}">
            <xm:f>'Pracovní výkaz'!$E$5&gt;3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34" id="{FC330D53-7AD1-447A-9794-0E9879E71149}">
            <xm:f>'Pracovní výkaz'!$G$5&lt;3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A11:P11</xm:sqref>
        </x14:conditionalFormatting>
        <x14:conditionalFormatting xmlns:xm="http://schemas.microsoft.com/office/excel/2006/main">
          <x14:cfRule type="expression" priority="51" id="{0EC31569-15D7-4A4B-9703-3B8A13E82216}">
            <xm:f>'Pracovní výkaz'!$E$5&gt;4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35" id="{BE4045EF-F9D4-44D8-B0E3-F1CA0C5E21BE}">
            <xm:f>'Pracovní výkaz'!$G$5&lt;4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A12:P12</xm:sqref>
        </x14:conditionalFormatting>
        <x14:conditionalFormatting xmlns:xm="http://schemas.microsoft.com/office/excel/2006/main">
          <x14:cfRule type="expression" priority="50" id="{5B5985B2-E1FB-451B-89D2-374A867F00FB}">
            <xm:f>'Pracovní výkaz'!$E$5&gt;5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36" id="{B3EDB5EC-B522-4CCC-A5EB-ECDC42834046}">
            <xm:f>'Pracovní výkaz'!$G$5&lt;5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A13:P13</xm:sqref>
        </x14:conditionalFormatting>
        <x14:conditionalFormatting xmlns:xm="http://schemas.microsoft.com/office/excel/2006/main">
          <x14:cfRule type="expression" priority="49" id="{54DB3811-3A62-4BC0-8B2D-EB4F406BC31A}">
            <xm:f>'Pracovní výkaz'!$E$5&gt;6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37" id="{97B6CF44-85CE-4953-A9C8-05C46719E838}">
            <xm:f>'Pracovní výkaz'!$G$5&lt;6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A14:P14</xm:sqref>
        </x14:conditionalFormatting>
        <x14:conditionalFormatting xmlns:xm="http://schemas.microsoft.com/office/excel/2006/main">
          <x14:cfRule type="expression" priority="48" id="{44CE357E-9CAD-464B-8602-9F191DB3FD24}">
            <xm:f>'Pracovní výkaz'!$E$5&gt;7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38" id="{958F11CD-96F9-4121-8CE4-08259A0AB6C5}">
            <xm:f>'Pracovní výkaz'!$G$5&lt;7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A15:P15</xm:sqref>
        </x14:conditionalFormatting>
        <x14:conditionalFormatting xmlns:xm="http://schemas.microsoft.com/office/excel/2006/main">
          <x14:cfRule type="expression" priority="47" id="{6B305E80-A82C-432D-A34F-2874ACDFDE5B}">
            <xm:f>'Pracovní výkaz'!$E$5&gt;8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39" id="{A7E9F284-6286-4BCF-8093-FD3D66B3A205}">
            <xm:f>'Pracovní výkaz'!$G$5&lt;8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A16:P16</xm:sqref>
        </x14:conditionalFormatting>
        <x14:conditionalFormatting xmlns:xm="http://schemas.microsoft.com/office/excel/2006/main">
          <x14:cfRule type="expression" priority="46" id="{772F9390-CD57-41B0-B154-705F185901B4}">
            <xm:f>'Pracovní výkaz'!$E$5&gt;9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40" id="{0191FC8F-2759-4462-9347-1C664FFEFADC}">
            <xm:f>'Pracovní výkaz'!$G$5&lt;9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A17:P17</xm:sqref>
        </x14:conditionalFormatting>
        <x14:conditionalFormatting xmlns:xm="http://schemas.microsoft.com/office/excel/2006/main">
          <x14:cfRule type="expression" priority="41" id="{825CE321-1BEF-4080-9EF5-D70B1A486359}">
            <xm:f>'Pracovní výkaz'!$G$5&lt;10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45" id="{AEA639F3-E503-45A1-BDF5-0E90E815C613}">
            <xm:f>'Pracovní výkaz'!$E$5&gt;10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A18:P18</xm:sqref>
        </x14:conditionalFormatting>
        <x14:conditionalFormatting xmlns:xm="http://schemas.microsoft.com/office/excel/2006/main">
          <x14:cfRule type="expression" priority="44" id="{3139C7AC-1A7F-4170-8C9D-1D44EB48695E}">
            <xm:f>'Pracovní výkaz'!$E$5&gt;11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42" id="{174F5435-4102-490B-A068-CE39E3D9EE00}">
            <xm:f>'Pracovní výkaz'!$G$5&lt;11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A19:P19</xm:sqref>
        </x14:conditionalFormatting>
        <x14:conditionalFormatting xmlns:xm="http://schemas.microsoft.com/office/excel/2006/main">
          <x14:cfRule type="expression" priority="43" id="{B995D32B-032C-44C3-95F4-6BB212C5951E}">
            <xm:f>'Pracovní výkaz'!$G$5&lt;12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A20:P20</xm:sqref>
        </x14:conditionalFormatting>
        <x14:conditionalFormatting xmlns:xm="http://schemas.microsoft.com/office/excel/2006/main">
          <x14:cfRule type="expression" priority="25" id="{4A618E38-7E2A-494D-8A41-08B384B6C6F9}">
            <xm:f>$D$10&lt;&gt;'pomocná data'!$C$28:$D$28</xm:f>
            <x14:dxf>
              <fill>
                <patternFill>
                  <bgColor rgb="FFFFC0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53" id="{4CB88000-266B-4EE6-959C-C069F11314A6}">
            <xm:f>'Pracovní výkaz'!$E$5&gt;2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D9:E9 A10:P10</xm:sqref>
        </x14:conditionalFormatting>
        <x14:conditionalFormatting xmlns:xm="http://schemas.microsoft.com/office/excel/2006/main">
          <x14:cfRule type="expression" priority="33" id="{0B7EADF0-55FC-4788-A14E-8E041A8AD829}">
            <xm:f>'Pracovní výkaz'!$G$5&lt;2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D9:E9 A10:V10</xm:sqref>
        </x14:conditionalFormatting>
        <x14:conditionalFormatting xmlns:xm="http://schemas.microsoft.com/office/excel/2006/main">
          <x14:cfRule type="expression" priority="26" id="{1D150E41-3EDD-4735-9746-38D39461772B}">
            <xm:f>$D$9&lt;&gt;'pomocná data'!$C$27:$D$27</xm:f>
            <x14:dxf>
              <fill>
                <patternFill>
                  <bgColor rgb="FFFFC000"/>
                </patternFill>
              </fill>
            </x14:dxf>
          </x14:cfRule>
          <xm:sqref>D9:E9</xm:sqref>
        </x14:conditionalFormatting>
        <x14:conditionalFormatting xmlns:xm="http://schemas.microsoft.com/office/excel/2006/main">
          <x14:cfRule type="expression" priority="24" id="{E35AF6C0-7A5B-44B5-8229-0C7766CD3410}">
            <xm:f>$D$11&lt;&gt;'pomocná data'!$C$29:$D$29</xm:f>
            <x14:dxf>
              <fill>
                <patternFill>
                  <bgColor rgb="FFFFC000"/>
                </patternFill>
              </fill>
            </x14:dxf>
          </x14:cfRule>
          <xm:sqref>D11:E11</xm:sqref>
        </x14:conditionalFormatting>
        <x14:conditionalFormatting xmlns:xm="http://schemas.microsoft.com/office/excel/2006/main">
          <x14:cfRule type="expression" priority="23" id="{8D38F097-0909-4EC3-BB03-5378C2B3CA39}">
            <xm:f>$D$12&lt;&gt;'pomocná data'!$C$30:$D$30</xm:f>
            <x14:dxf>
              <fill>
                <patternFill>
                  <bgColor rgb="FFFFC000"/>
                </patternFill>
              </fill>
            </x14:dxf>
          </x14:cfRule>
          <xm:sqref>D12:E12</xm:sqref>
        </x14:conditionalFormatting>
        <x14:conditionalFormatting xmlns:xm="http://schemas.microsoft.com/office/excel/2006/main">
          <x14:cfRule type="expression" priority="22" id="{83DFBBAE-287F-4924-BEA7-BC023DF00DBB}">
            <xm:f>$D$13&lt;&gt;'pomocná data'!$C$31:$D$31</xm:f>
            <x14:dxf>
              <fill>
                <patternFill>
                  <bgColor rgb="FFFFC000"/>
                </patternFill>
              </fill>
            </x14:dxf>
          </x14:cfRule>
          <xm:sqref>D13:E13</xm:sqref>
        </x14:conditionalFormatting>
        <x14:conditionalFormatting xmlns:xm="http://schemas.microsoft.com/office/excel/2006/main">
          <x14:cfRule type="expression" priority="21" id="{6295D8FB-1C11-436F-9476-6D7CC7759B78}">
            <xm:f>$D$14&lt;&gt;'pomocná data'!$C$32:$D$32</xm:f>
            <x14:dxf>
              <fill>
                <patternFill>
                  <bgColor rgb="FFFFC000"/>
                </patternFill>
              </fill>
            </x14:dxf>
          </x14:cfRule>
          <xm:sqref>D14:E14</xm:sqref>
        </x14:conditionalFormatting>
        <x14:conditionalFormatting xmlns:xm="http://schemas.microsoft.com/office/excel/2006/main">
          <x14:cfRule type="expression" priority="20" id="{A94F1B31-6F13-49CE-A9E0-32668EB1A4F5}">
            <xm:f>$D$15&lt;&gt;'pomocná data'!$C$33:$D$33</xm:f>
            <x14:dxf>
              <fill>
                <patternFill>
                  <bgColor rgb="FFFFC000"/>
                </patternFill>
              </fill>
            </x14:dxf>
          </x14:cfRule>
          <xm:sqref>D15:E15</xm:sqref>
        </x14:conditionalFormatting>
        <x14:conditionalFormatting xmlns:xm="http://schemas.microsoft.com/office/excel/2006/main">
          <x14:cfRule type="expression" priority="19" id="{F252D404-3223-47C6-8363-A6AD558B24E7}">
            <xm:f>$D$16&lt;&gt;'pomocná data'!$C$34:$D$34</xm:f>
            <x14:dxf>
              <fill>
                <patternFill>
                  <bgColor rgb="FFFFC000"/>
                </patternFill>
              </fill>
            </x14:dxf>
          </x14:cfRule>
          <xm:sqref>D16:E16</xm:sqref>
        </x14:conditionalFormatting>
        <x14:conditionalFormatting xmlns:xm="http://schemas.microsoft.com/office/excel/2006/main">
          <x14:cfRule type="expression" priority="18" id="{48B84B5F-DA75-4EEA-AE09-8BABB40275E9}">
            <xm:f>$D$17&lt;&gt;'pomocná data'!$C$35:$D$35</xm:f>
            <x14:dxf>
              <fill>
                <patternFill>
                  <bgColor rgb="FFFFC000"/>
                </patternFill>
              </fill>
            </x14:dxf>
          </x14:cfRule>
          <xm:sqref>D17:E17</xm:sqref>
        </x14:conditionalFormatting>
        <x14:conditionalFormatting xmlns:xm="http://schemas.microsoft.com/office/excel/2006/main">
          <x14:cfRule type="expression" priority="17" id="{E4C27277-9062-49AD-83BC-9FE8AA48D07B}">
            <xm:f>$D$18&lt;&gt;'pomocná data'!$C$36:$D$36</xm:f>
            <x14:dxf>
              <fill>
                <patternFill>
                  <bgColor rgb="FFFFC000"/>
                </patternFill>
              </fill>
            </x14:dxf>
          </x14:cfRule>
          <xm:sqref>D18:E18</xm:sqref>
        </x14:conditionalFormatting>
        <x14:conditionalFormatting xmlns:xm="http://schemas.microsoft.com/office/excel/2006/main">
          <x14:cfRule type="expression" priority="16" id="{28CDF796-B1AB-4E62-B299-C5F9665D7985}">
            <xm:f>$D$19&lt;&gt;'pomocná data'!$C$37:$D$37</xm:f>
            <x14:dxf>
              <fill>
                <patternFill>
                  <bgColor rgb="FFFFC000"/>
                </patternFill>
              </fill>
            </x14:dxf>
          </x14:cfRule>
          <xm:sqref>D19:E19</xm:sqref>
        </x14:conditionalFormatting>
        <x14:conditionalFormatting xmlns:xm="http://schemas.microsoft.com/office/excel/2006/main">
          <x14:cfRule type="expression" priority="14" id="{0C0F15BA-9C47-4B4E-B38D-FA28E7F20E46}">
            <xm:f>$D$20&lt;&gt;'pomocná data'!$C$38:$D$38</xm:f>
            <x14:dxf>
              <fill>
                <patternFill>
                  <bgColor rgb="FFFFC000"/>
                </patternFill>
              </fill>
            </x14:dxf>
          </x14:cfRule>
          <xm:sqref>D20:E20</xm:sqref>
        </x14:conditionalFormatting>
        <x14:conditionalFormatting xmlns:xm="http://schemas.microsoft.com/office/excel/2006/main">
          <x14:cfRule type="expression" priority="12" id="{9994EB97-A36E-42C4-AEA5-E9C36CA07513}">
            <xm:f>$F$9&lt;&gt;'pomocná data'!$E$27:$F$27</xm:f>
            <x14:dxf>
              <fill>
                <patternFill>
                  <bgColor rgb="FFFFC000"/>
                </patternFill>
              </fill>
            </x14:dxf>
          </x14:cfRule>
          <xm:sqref>F9:G9</xm:sqref>
        </x14:conditionalFormatting>
        <x14:conditionalFormatting xmlns:xm="http://schemas.microsoft.com/office/excel/2006/main">
          <x14:cfRule type="expression" priority="11" id="{DE37F2B2-EA82-419A-A51A-65F88D4B37E0}">
            <xm:f>$F$10&lt;&gt;'pomocná data'!$E$28:$F$28</xm:f>
            <x14:dxf>
              <fill>
                <patternFill>
                  <bgColor rgb="FFFFC000"/>
                </patternFill>
              </fill>
            </x14:dxf>
          </x14:cfRule>
          <xm:sqref>F10:G10</xm:sqref>
        </x14:conditionalFormatting>
        <x14:conditionalFormatting xmlns:xm="http://schemas.microsoft.com/office/excel/2006/main">
          <x14:cfRule type="expression" priority="10" id="{06655F9A-E397-4777-8C33-70ACA9F7C491}">
            <xm:f>$F$11&lt;&gt;'pomocná data'!$E$29:$F$29</xm:f>
            <x14:dxf>
              <fill>
                <patternFill>
                  <bgColor rgb="FFFFC000"/>
                </patternFill>
              </fill>
            </x14:dxf>
          </x14:cfRule>
          <xm:sqref>F11:G11</xm:sqref>
        </x14:conditionalFormatting>
        <x14:conditionalFormatting xmlns:xm="http://schemas.microsoft.com/office/excel/2006/main">
          <x14:cfRule type="expression" priority="9" id="{77272BB3-1872-47FA-B969-A5E57235F147}">
            <xm:f>$F$12&lt;&gt;'pomocná data'!$E$30:$F$30</xm:f>
            <x14:dxf>
              <fill>
                <patternFill>
                  <bgColor rgb="FFFFC000"/>
                </patternFill>
              </fill>
            </x14:dxf>
          </x14:cfRule>
          <xm:sqref>F12:G12</xm:sqref>
        </x14:conditionalFormatting>
        <x14:conditionalFormatting xmlns:xm="http://schemas.microsoft.com/office/excel/2006/main">
          <x14:cfRule type="expression" priority="8" id="{10E5B68C-D251-4988-8968-FB9CA86D0F01}">
            <xm:f>$F$13&lt;&gt;'pomocná data'!$E$31:$F$31</xm:f>
            <x14:dxf>
              <fill>
                <patternFill>
                  <bgColor rgb="FFFFC000"/>
                </patternFill>
              </fill>
            </x14:dxf>
          </x14:cfRule>
          <xm:sqref>F13:G13</xm:sqref>
        </x14:conditionalFormatting>
        <x14:conditionalFormatting xmlns:xm="http://schemas.microsoft.com/office/excel/2006/main">
          <x14:cfRule type="expression" priority="7" id="{FBEDB3B9-7393-4CBB-AAC2-7FA09F167BD0}">
            <xm:f>$F$14&lt;&gt;'pomocná data'!$E$32:$F$32</xm:f>
            <x14:dxf>
              <fill>
                <patternFill>
                  <bgColor rgb="FFFFC000"/>
                </patternFill>
              </fill>
            </x14:dxf>
          </x14:cfRule>
          <xm:sqref>F14:G14</xm:sqref>
        </x14:conditionalFormatting>
        <x14:conditionalFormatting xmlns:xm="http://schemas.microsoft.com/office/excel/2006/main">
          <x14:cfRule type="expression" priority="6" id="{9D40A5FC-29C7-4E06-A5D7-378DF8615DF7}">
            <xm:f>$F$15&lt;&gt;'pomocná data'!$E$33:$F$33</xm:f>
            <x14:dxf>
              <fill>
                <patternFill>
                  <bgColor rgb="FFFFC000"/>
                </patternFill>
              </fill>
            </x14:dxf>
          </x14:cfRule>
          <xm:sqref>F15:G15</xm:sqref>
        </x14:conditionalFormatting>
        <x14:conditionalFormatting xmlns:xm="http://schemas.microsoft.com/office/excel/2006/main">
          <x14:cfRule type="expression" priority="5" id="{3B7F2E06-4597-4AE1-85E5-95E41040CD9A}">
            <xm:f>$F$16&lt;&gt;'pomocná data'!$E$34:$F$34</xm:f>
            <x14:dxf>
              <fill>
                <patternFill>
                  <bgColor rgb="FFFFC000"/>
                </patternFill>
              </fill>
            </x14:dxf>
          </x14:cfRule>
          <xm:sqref>F16:G16</xm:sqref>
        </x14:conditionalFormatting>
        <x14:conditionalFormatting xmlns:xm="http://schemas.microsoft.com/office/excel/2006/main">
          <x14:cfRule type="expression" priority="4" id="{DA44654B-A3B6-4F0E-A4A3-73F83EAC82DC}">
            <xm:f>$F$17&lt;&gt;'pomocná data'!$E$35:$F$35</xm:f>
            <x14:dxf>
              <fill>
                <patternFill>
                  <bgColor rgb="FFFFC000"/>
                </patternFill>
              </fill>
            </x14:dxf>
          </x14:cfRule>
          <xm:sqref>F17:G17</xm:sqref>
        </x14:conditionalFormatting>
        <x14:conditionalFormatting xmlns:xm="http://schemas.microsoft.com/office/excel/2006/main">
          <x14:cfRule type="expression" priority="3" id="{EDB34BF8-FF4E-46AB-95C0-B94EBA188129}">
            <xm:f>$F$18&lt;&gt;'pomocná data'!$E$36:$F$36</xm:f>
            <x14:dxf>
              <fill>
                <patternFill>
                  <bgColor rgb="FFFFC000"/>
                </patternFill>
              </fill>
            </x14:dxf>
          </x14:cfRule>
          <xm:sqref>F18:G18</xm:sqref>
        </x14:conditionalFormatting>
        <x14:conditionalFormatting xmlns:xm="http://schemas.microsoft.com/office/excel/2006/main">
          <x14:cfRule type="expression" priority="2" id="{5C5C11A7-AD5C-4E79-8B07-5E730A0E29F0}">
            <xm:f>$F$19&lt;&gt;'pomocná data'!$E$37:$F$37</xm:f>
            <x14:dxf>
              <fill>
                <patternFill>
                  <bgColor rgb="FFFFC000"/>
                </patternFill>
              </fill>
            </x14:dxf>
          </x14:cfRule>
          <xm:sqref>F19:G19</xm:sqref>
        </x14:conditionalFormatting>
        <x14:conditionalFormatting xmlns:xm="http://schemas.microsoft.com/office/excel/2006/main">
          <x14:cfRule type="expression" priority="1" id="{3BB084BD-0A5A-40F2-93F3-1B66CD21CCA8}">
            <xm:f>$F$20&lt;&gt;'pomocná data'!$E$38:$F$38</xm:f>
            <x14:dxf>
              <fill>
                <patternFill>
                  <bgColor rgb="FFFFC000"/>
                </patternFill>
              </fill>
            </x14:dxf>
          </x14:cfRule>
          <xm:sqref>F20:G20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showGridLines="0" tabSelected="1" showRuler="0" view="pageLayout" zoomScale="70" zoomScaleNormal="40" zoomScalePageLayoutView="70" workbookViewId="0">
      <selection activeCell="G17" sqref="G17:I17"/>
    </sheetView>
  </sheetViews>
  <sheetFormatPr defaultColWidth="10.5703125" defaultRowHeight="26.25" customHeight="1" x14ac:dyDescent="0.25"/>
  <cols>
    <col min="4" max="4" width="15.28515625" customWidth="1"/>
    <col min="5" max="5" width="14.5703125" customWidth="1"/>
    <col min="11" max="11" width="14.140625" customWidth="1"/>
    <col min="13" max="13" width="15" customWidth="1"/>
  </cols>
  <sheetData>
    <row r="1" spans="1:16" ht="18.7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26.25" customHeight="1" x14ac:dyDescent="0.25">
      <c r="A2" s="257" t="s">
        <v>57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</row>
    <row r="3" spans="1:16" ht="26.2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26.25" customHeight="1" x14ac:dyDescent="0.25">
      <c r="A4" s="280" t="str">
        <f>IF(OR(Úvod!H6="Pracovní smlouva",Úvod!H6="DPČ"),'pomocná data'!A6,'pomocná data'!A7)</f>
        <v>Vyplňte prosím zeleně podbarvené pole.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</row>
    <row r="5" spans="1:16" ht="26.25" customHeight="1" thickBot="1" x14ac:dyDescent="0.3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3"/>
      <c r="N5" s="23"/>
      <c r="O5" s="23"/>
      <c r="P5" s="23"/>
    </row>
    <row r="6" spans="1:16" ht="49.5" customHeight="1" thickBot="1" x14ac:dyDescent="0.3">
      <c r="A6" s="281" t="s">
        <v>2</v>
      </c>
      <c r="B6" s="282"/>
      <c r="C6" s="282"/>
      <c r="D6" s="302">
        <f>Úvod!C6</f>
        <v>0</v>
      </c>
      <c r="E6" s="311"/>
      <c r="F6" s="305" t="s">
        <v>3</v>
      </c>
      <c r="G6" s="310"/>
      <c r="H6" s="310"/>
      <c r="I6" s="306"/>
      <c r="J6" s="283">
        <f>Úvod!H6</f>
        <v>0</v>
      </c>
      <c r="K6" s="283"/>
      <c r="L6" s="305" t="s">
        <v>4</v>
      </c>
      <c r="M6" s="306"/>
      <c r="N6" s="302">
        <f>Úvod!M6</f>
        <v>0</v>
      </c>
      <c r="O6" s="303"/>
      <c r="P6" s="304"/>
    </row>
    <row r="7" spans="1:16" ht="26.25" customHeight="1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43.5" customHeight="1" x14ac:dyDescent="0.25">
      <c r="A8" s="307" t="s">
        <v>23</v>
      </c>
      <c r="B8" s="308"/>
      <c r="C8" s="308" t="s">
        <v>27</v>
      </c>
      <c r="D8" s="308"/>
      <c r="E8" s="308" t="s">
        <v>28</v>
      </c>
      <c r="F8" s="308"/>
      <c r="G8" s="308" t="s">
        <v>32</v>
      </c>
      <c r="H8" s="308"/>
      <c r="I8" s="308"/>
      <c r="J8" s="308" t="s">
        <v>29</v>
      </c>
      <c r="K8" s="308"/>
      <c r="L8" s="308" t="s">
        <v>24</v>
      </c>
      <c r="M8" s="308"/>
      <c r="N8" s="308" t="s">
        <v>36</v>
      </c>
      <c r="O8" s="308"/>
      <c r="P8" s="309"/>
    </row>
    <row r="9" spans="1:16" ht="26.25" customHeight="1" x14ac:dyDescent="0.25">
      <c r="A9" s="248" t="s">
        <v>15</v>
      </c>
      <c r="B9" s="249"/>
      <c r="C9" s="299">
        <v>0</v>
      </c>
      <c r="D9" s="299"/>
      <c r="E9" s="296">
        <f>'Pracovní výkaz'!E11:F11</f>
        <v>0</v>
      </c>
      <c r="F9" s="296"/>
      <c r="G9" s="297">
        <f>C9*E9</f>
        <v>0</v>
      </c>
      <c r="H9" s="297"/>
      <c r="I9" s="297"/>
      <c r="J9" s="298">
        <f>CEILING(IF(G9&gt;10000,G9*0.09,0),1)</f>
        <v>0</v>
      </c>
      <c r="K9" s="298"/>
      <c r="L9" s="298">
        <f>CEILING(IF(G9&gt;10000,G9*0.248,0),1)</f>
        <v>0</v>
      </c>
      <c r="M9" s="298"/>
      <c r="N9" s="298">
        <f>SUM(G9:M9)</f>
        <v>0</v>
      </c>
      <c r="O9" s="298"/>
      <c r="P9" s="300"/>
    </row>
    <row r="10" spans="1:16" ht="26.25" customHeight="1" x14ac:dyDescent="0.25">
      <c r="A10" s="248" t="s">
        <v>16</v>
      </c>
      <c r="B10" s="249"/>
      <c r="C10" s="299">
        <v>0</v>
      </c>
      <c r="D10" s="299"/>
      <c r="E10" s="296">
        <f>'Pracovní výkaz'!G11</f>
        <v>0</v>
      </c>
      <c r="F10" s="296"/>
      <c r="G10" s="297">
        <f>C10*E10</f>
        <v>0</v>
      </c>
      <c r="H10" s="297"/>
      <c r="I10" s="297"/>
      <c r="J10" s="298">
        <f t="shared" ref="J10:J20" si="0">CEILING(IF(G10&gt;10000,G10*0.09,0),1)</f>
        <v>0</v>
      </c>
      <c r="K10" s="298"/>
      <c r="L10" s="298">
        <f t="shared" ref="L10:L20" si="1">CEILING(IF(G10&gt;10000,G10*0.248,0),1)</f>
        <v>0</v>
      </c>
      <c r="M10" s="298"/>
      <c r="N10" s="298">
        <f t="shared" ref="N10:N20" si="2">SUM(G10:M10)</f>
        <v>0</v>
      </c>
      <c r="O10" s="298"/>
      <c r="P10" s="300"/>
    </row>
    <row r="11" spans="1:16" ht="26.25" customHeight="1" x14ac:dyDescent="0.25">
      <c r="A11" s="248" t="s">
        <v>17</v>
      </c>
      <c r="B11" s="249"/>
      <c r="C11" s="299">
        <v>0</v>
      </c>
      <c r="D11" s="299"/>
      <c r="E11" s="296">
        <f>'Pracovní výkaz'!H11</f>
        <v>0</v>
      </c>
      <c r="F11" s="296"/>
      <c r="G11" s="297">
        <f t="shared" ref="G11:G20" si="3">C11*E11</f>
        <v>0</v>
      </c>
      <c r="H11" s="297"/>
      <c r="I11" s="297"/>
      <c r="J11" s="298">
        <f t="shared" si="0"/>
        <v>0</v>
      </c>
      <c r="K11" s="298"/>
      <c r="L11" s="298">
        <f t="shared" si="1"/>
        <v>0</v>
      </c>
      <c r="M11" s="298"/>
      <c r="N11" s="298">
        <f t="shared" si="2"/>
        <v>0</v>
      </c>
      <c r="O11" s="298"/>
      <c r="P11" s="300"/>
    </row>
    <row r="12" spans="1:16" ht="26.25" customHeight="1" x14ac:dyDescent="0.25">
      <c r="A12" s="248" t="s">
        <v>18</v>
      </c>
      <c r="B12" s="249"/>
      <c r="C12" s="299">
        <v>0</v>
      </c>
      <c r="D12" s="299"/>
      <c r="E12" s="296">
        <f>'Pracovní výkaz'!I11</f>
        <v>0</v>
      </c>
      <c r="F12" s="296"/>
      <c r="G12" s="297">
        <f t="shared" si="3"/>
        <v>0</v>
      </c>
      <c r="H12" s="297"/>
      <c r="I12" s="297"/>
      <c r="J12" s="298">
        <f t="shared" si="0"/>
        <v>0</v>
      </c>
      <c r="K12" s="298"/>
      <c r="L12" s="298">
        <f t="shared" si="1"/>
        <v>0</v>
      </c>
      <c r="M12" s="298"/>
      <c r="N12" s="298">
        <f t="shared" si="2"/>
        <v>0</v>
      </c>
      <c r="O12" s="298"/>
      <c r="P12" s="300"/>
    </row>
    <row r="13" spans="1:16" ht="26.25" customHeight="1" x14ac:dyDescent="0.25">
      <c r="A13" s="248" t="s">
        <v>19</v>
      </c>
      <c r="B13" s="249"/>
      <c r="C13" s="299">
        <v>0</v>
      </c>
      <c r="D13" s="299"/>
      <c r="E13" s="296">
        <f>'Pracovní výkaz'!J11</f>
        <v>0</v>
      </c>
      <c r="F13" s="296"/>
      <c r="G13" s="297">
        <f t="shared" si="3"/>
        <v>0</v>
      </c>
      <c r="H13" s="297"/>
      <c r="I13" s="297"/>
      <c r="J13" s="298">
        <f t="shared" si="0"/>
        <v>0</v>
      </c>
      <c r="K13" s="298"/>
      <c r="L13" s="298">
        <f t="shared" si="1"/>
        <v>0</v>
      </c>
      <c r="M13" s="298"/>
      <c r="N13" s="298">
        <f t="shared" si="2"/>
        <v>0</v>
      </c>
      <c r="O13" s="298"/>
      <c r="P13" s="300"/>
    </row>
    <row r="14" spans="1:16" ht="26.25" customHeight="1" x14ac:dyDescent="0.25">
      <c r="A14" s="248" t="s">
        <v>20</v>
      </c>
      <c r="B14" s="249"/>
      <c r="C14" s="299">
        <v>0</v>
      </c>
      <c r="D14" s="299"/>
      <c r="E14" s="296">
        <f>'Pracovní výkaz'!K11</f>
        <v>0</v>
      </c>
      <c r="F14" s="296"/>
      <c r="G14" s="297">
        <f t="shared" si="3"/>
        <v>0</v>
      </c>
      <c r="H14" s="297"/>
      <c r="I14" s="297"/>
      <c r="J14" s="298">
        <f t="shared" si="0"/>
        <v>0</v>
      </c>
      <c r="K14" s="298"/>
      <c r="L14" s="298">
        <f t="shared" si="1"/>
        <v>0</v>
      </c>
      <c r="M14" s="298"/>
      <c r="N14" s="298">
        <f t="shared" si="2"/>
        <v>0</v>
      </c>
      <c r="O14" s="298"/>
      <c r="P14" s="300"/>
    </row>
    <row r="15" spans="1:16" ht="26.25" customHeight="1" x14ac:dyDescent="0.25">
      <c r="A15" s="248" t="s">
        <v>14</v>
      </c>
      <c r="B15" s="249"/>
      <c r="C15" s="299">
        <v>0</v>
      </c>
      <c r="D15" s="299"/>
      <c r="E15" s="296">
        <f>'Pracovní výkaz'!L11</f>
        <v>0</v>
      </c>
      <c r="F15" s="296"/>
      <c r="G15" s="297">
        <f t="shared" si="3"/>
        <v>0</v>
      </c>
      <c r="H15" s="297"/>
      <c r="I15" s="297"/>
      <c r="J15" s="298">
        <f t="shared" si="0"/>
        <v>0</v>
      </c>
      <c r="K15" s="298"/>
      <c r="L15" s="298">
        <f t="shared" si="1"/>
        <v>0</v>
      </c>
      <c r="M15" s="298"/>
      <c r="N15" s="298">
        <f t="shared" si="2"/>
        <v>0</v>
      </c>
      <c r="O15" s="298"/>
      <c r="P15" s="300"/>
    </row>
    <row r="16" spans="1:16" ht="26.25" customHeight="1" x14ac:dyDescent="0.25">
      <c r="A16" s="248" t="s">
        <v>10</v>
      </c>
      <c r="B16" s="249"/>
      <c r="C16" s="299">
        <v>0</v>
      </c>
      <c r="D16" s="299"/>
      <c r="E16" s="296">
        <f>'Pracovní výkaz'!M11</f>
        <v>0</v>
      </c>
      <c r="F16" s="296"/>
      <c r="G16" s="297">
        <f t="shared" si="3"/>
        <v>0</v>
      </c>
      <c r="H16" s="297"/>
      <c r="I16" s="297"/>
      <c r="J16" s="298">
        <f t="shared" si="0"/>
        <v>0</v>
      </c>
      <c r="K16" s="298"/>
      <c r="L16" s="298">
        <f t="shared" si="1"/>
        <v>0</v>
      </c>
      <c r="M16" s="298"/>
      <c r="N16" s="298">
        <f t="shared" si="2"/>
        <v>0</v>
      </c>
      <c r="O16" s="298"/>
      <c r="P16" s="300"/>
    </row>
    <row r="17" spans="1:16" ht="26.25" customHeight="1" x14ac:dyDescent="0.25">
      <c r="A17" s="248" t="s">
        <v>11</v>
      </c>
      <c r="B17" s="249"/>
      <c r="C17" s="299">
        <v>0</v>
      </c>
      <c r="D17" s="299"/>
      <c r="E17" s="296">
        <f>'Pracovní výkaz'!N11</f>
        <v>0</v>
      </c>
      <c r="F17" s="296"/>
      <c r="G17" s="297">
        <f t="shared" si="3"/>
        <v>0</v>
      </c>
      <c r="H17" s="297"/>
      <c r="I17" s="297"/>
      <c r="J17" s="298">
        <f t="shared" si="0"/>
        <v>0</v>
      </c>
      <c r="K17" s="298"/>
      <c r="L17" s="298">
        <f t="shared" si="1"/>
        <v>0</v>
      </c>
      <c r="M17" s="298"/>
      <c r="N17" s="298">
        <f t="shared" si="2"/>
        <v>0</v>
      </c>
      <c r="O17" s="298"/>
      <c r="P17" s="300"/>
    </row>
    <row r="18" spans="1:16" ht="26.25" customHeight="1" x14ac:dyDescent="0.25">
      <c r="A18" s="248" t="s">
        <v>25</v>
      </c>
      <c r="B18" s="249"/>
      <c r="C18" s="299">
        <v>0</v>
      </c>
      <c r="D18" s="299"/>
      <c r="E18" s="296">
        <f>'Pracovní výkaz'!O11</f>
        <v>0</v>
      </c>
      <c r="F18" s="296"/>
      <c r="G18" s="297">
        <f t="shared" si="3"/>
        <v>0</v>
      </c>
      <c r="H18" s="297"/>
      <c r="I18" s="297"/>
      <c r="J18" s="298">
        <f t="shared" si="0"/>
        <v>0</v>
      </c>
      <c r="K18" s="298"/>
      <c r="L18" s="298">
        <f t="shared" si="1"/>
        <v>0</v>
      </c>
      <c r="M18" s="298"/>
      <c r="N18" s="298">
        <f t="shared" si="2"/>
        <v>0</v>
      </c>
      <c r="O18" s="298"/>
      <c r="P18" s="300"/>
    </row>
    <row r="19" spans="1:16" ht="26.25" customHeight="1" x14ac:dyDescent="0.25">
      <c r="A19" s="248" t="s">
        <v>12</v>
      </c>
      <c r="B19" s="249"/>
      <c r="C19" s="299">
        <v>0</v>
      </c>
      <c r="D19" s="299"/>
      <c r="E19" s="296">
        <f>'Pracovní výkaz'!P11</f>
        <v>0</v>
      </c>
      <c r="F19" s="296"/>
      <c r="G19" s="297">
        <f t="shared" si="3"/>
        <v>0</v>
      </c>
      <c r="H19" s="297"/>
      <c r="I19" s="297"/>
      <c r="J19" s="298">
        <f t="shared" si="0"/>
        <v>0</v>
      </c>
      <c r="K19" s="298"/>
      <c r="L19" s="298">
        <f t="shared" si="1"/>
        <v>0</v>
      </c>
      <c r="M19" s="298"/>
      <c r="N19" s="298">
        <f t="shared" si="2"/>
        <v>0</v>
      </c>
      <c r="O19" s="298"/>
      <c r="P19" s="300"/>
    </row>
    <row r="20" spans="1:16" ht="26.25" customHeight="1" x14ac:dyDescent="0.25">
      <c r="A20" s="248" t="s">
        <v>13</v>
      </c>
      <c r="B20" s="249"/>
      <c r="C20" s="299">
        <v>0</v>
      </c>
      <c r="D20" s="299"/>
      <c r="E20" s="296">
        <f>'Pracovní výkaz'!Q11</f>
        <v>0</v>
      </c>
      <c r="F20" s="296"/>
      <c r="G20" s="297">
        <f t="shared" si="3"/>
        <v>0</v>
      </c>
      <c r="H20" s="297"/>
      <c r="I20" s="297"/>
      <c r="J20" s="298">
        <f t="shared" si="0"/>
        <v>0</v>
      </c>
      <c r="K20" s="298"/>
      <c r="L20" s="298">
        <f t="shared" si="1"/>
        <v>0</v>
      </c>
      <c r="M20" s="298"/>
      <c r="N20" s="298">
        <f t="shared" si="2"/>
        <v>0</v>
      </c>
      <c r="O20" s="298"/>
      <c r="P20" s="300"/>
    </row>
    <row r="21" spans="1:16" ht="26.25" customHeight="1" thickBot="1" x14ac:dyDescent="0.3">
      <c r="A21" s="287" t="s">
        <v>26</v>
      </c>
      <c r="B21" s="288"/>
      <c r="C21" s="295">
        <f>SUM(D9:D20)</f>
        <v>0</v>
      </c>
      <c r="D21" s="295"/>
      <c r="E21" s="289">
        <f>SUM(E9:F20)</f>
        <v>0</v>
      </c>
      <c r="F21" s="290"/>
      <c r="G21" s="291">
        <f>SUM(G9:I20)</f>
        <v>0</v>
      </c>
      <c r="H21" s="292"/>
      <c r="I21" s="292"/>
      <c r="J21" s="293">
        <f>SUM(J9:K20)</f>
        <v>0</v>
      </c>
      <c r="K21" s="294"/>
      <c r="L21" s="293">
        <f>SUM(L9:M20)</f>
        <v>0</v>
      </c>
      <c r="M21" s="294"/>
      <c r="N21" s="293">
        <f>SUM(N9:O20)</f>
        <v>0</v>
      </c>
      <c r="O21" s="293"/>
      <c r="P21" s="301"/>
    </row>
    <row r="22" spans="1:16" ht="26.25" customHeight="1" x14ac:dyDescent="0.25">
      <c r="A22" s="286"/>
      <c r="B22" s="286"/>
      <c r="C22" s="7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6" spans="1:16" ht="26.25" customHeight="1" x14ac:dyDescent="0.25"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</row>
  </sheetData>
  <sheetProtection algorithmName="SHA-512" hashValue="w4ndM6PTyhD+GkStQ/WYQqllQosTywSIp2IzIbj+OQVPUyt1f2pVUH2i5EOlyITR4E+A/xS1zTlbPxuvxo4R3w==" saltValue="NBOMKC8f1Cj8+1rUaTFHVQ==" spinCount="100000" sheet="1" objects="1" scenarios="1"/>
  <mergeCells count="107">
    <mergeCell ref="N16:P16"/>
    <mergeCell ref="N17:P17"/>
    <mergeCell ref="F6:I6"/>
    <mergeCell ref="D6:E6"/>
    <mergeCell ref="J10:K10"/>
    <mergeCell ref="L10:M10"/>
    <mergeCell ref="N9:P9"/>
    <mergeCell ref="N10:P10"/>
    <mergeCell ref="N11:P11"/>
    <mergeCell ref="N12:P12"/>
    <mergeCell ref="N13:P13"/>
    <mergeCell ref="N14:P14"/>
    <mergeCell ref="N15:P15"/>
    <mergeCell ref="C11:D11"/>
    <mergeCell ref="C12:D12"/>
    <mergeCell ref="L13:M13"/>
    <mergeCell ref="C13:D13"/>
    <mergeCell ref="C14:D14"/>
    <mergeCell ref="N18:P18"/>
    <mergeCell ref="N19:P19"/>
    <mergeCell ref="N20:P20"/>
    <mergeCell ref="N21:P21"/>
    <mergeCell ref="A2:P2"/>
    <mergeCell ref="A6:C6"/>
    <mergeCell ref="J6:K6"/>
    <mergeCell ref="N6:P6"/>
    <mergeCell ref="A4:P4"/>
    <mergeCell ref="L6:M6"/>
    <mergeCell ref="A8:B8"/>
    <mergeCell ref="E8:F8"/>
    <mergeCell ref="G8:I8"/>
    <mergeCell ref="J8:K8"/>
    <mergeCell ref="L8:M8"/>
    <mergeCell ref="N8:P8"/>
    <mergeCell ref="C8:D8"/>
    <mergeCell ref="A10:B10"/>
    <mergeCell ref="E10:F10"/>
    <mergeCell ref="G10:I10"/>
    <mergeCell ref="A13:B13"/>
    <mergeCell ref="E13:F13"/>
    <mergeCell ref="G13:I13"/>
    <mergeCell ref="J13:K13"/>
    <mergeCell ref="A9:B9"/>
    <mergeCell ref="E9:F9"/>
    <mergeCell ref="G9:I9"/>
    <mergeCell ref="J9:K9"/>
    <mergeCell ref="L9:M9"/>
    <mergeCell ref="C9:D9"/>
    <mergeCell ref="C10:D10"/>
    <mergeCell ref="A12:B12"/>
    <mergeCell ref="E12:F12"/>
    <mergeCell ref="G12:I12"/>
    <mergeCell ref="J12:K12"/>
    <mergeCell ref="L12:M12"/>
    <mergeCell ref="A11:B11"/>
    <mergeCell ref="E11:F11"/>
    <mergeCell ref="G11:I11"/>
    <mergeCell ref="J11:K11"/>
    <mergeCell ref="L11:M11"/>
    <mergeCell ref="A15:B15"/>
    <mergeCell ref="E15:F15"/>
    <mergeCell ref="G15:I15"/>
    <mergeCell ref="J15:K15"/>
    <mergeCell ref="L15:M15"/>
    <mergeCell ref="C15:D15"/>
    <mergeCell ref="C16:D16"/>
    <mergeCell ref="A14:B14"/>
    <mergeCell ref="E14:F14"/>
    <mergeCell ref="G14:I14"/>
    <mergeCell ref="J14:K14"/>
    <mergeCell ref="L14:M14"/>
    <mergeCell ref="A17:B17"/>
    <mergeCell ref="E17:F17"/>
    <mergeCell ref="G17:I17"/>
    <mergeCell ref="J17:K17"/>
    <mergeCell ref="L17:M17"/>
    <mergeCell ref="C17:D17"/>
    <mergeCell ref="C18:D18"/>
    <mergeCell ref="A16:B16"/>
    <mergeCell ref="E16:F16"/>
    <mergeCell ref="G16:I16"/>
    <mergeCell ref="J16:K16"/>
    <mergeCell ref="L16:M16"/>
    <mergeCell ref="A19:B19"/>
    <mergeCell ref="E19:F19"/>
    <mergeCell ref="G19:I19"/>
    <mergeCell ref="J19:K19"/>
    <mergeCell ref="L19:M19"/>
    <mergeCell ref="C19:D19"/>
    <mergeCell ref="C20:D20"/>
    <mergeCell ref="A18:B18"/>
    <mergeCell ref="E18:F18"/>
    <mergeCell ref="G18:I18"/>
    <mergeCell ref="J18:K18"/>
    <mergeCell ref="L18:M18"/>
    <mergeCell ref="A22:B22"/>
    <mergeCell ref="A21:B21"/>
    <mergeCell ref="E21:F21"/>
    <mergeCell ref="G21:I21"/>
    <mergeCell ref="J21:K21"/>
    <mergeCell ref="L21:M21"/>
    <mergeCell ref="C21:D21"/>
    <mergeCell ref="A20:B20"/>
    <mergeCell ref="E20:F20"/>
    <mergeCell ref="G20:I20"/>
    <mergeCell ref="J20:K20"/>
    <mergeCell ref="L20:M20"/>
  </mergeCells>
  <pageMargins left="0.70866141732283472" right="0.70866141732283472" top="1.1811023622047245" bottom="0.78740157480314965" header="0.31496062992125984" footer="0.31496062992125984"/>
  <pageSetup paperSize="9" scale="70" orientation="landscape" r:id="rId1"/>
  <headerFooter>
    <oddHeader>&amp;C&amp;G</oddHeader>
    <oddFooter>&amp;L&amp;G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204E3D28-BE1A-42A5-B4B9-88B2C77A347A}">
            <xm:f>'pomocná data'!$A$7</xm:f>
            <x14:dxf>
              <font>
                <color theme="1"/>
              </font>
              <fill>
                <patternFill>
                  <bgColor theme="6" tint="0.39994506668294322"/>
                </patternFill>
              </fill>
            </x14:dxf>
          </x14:cfRule>
          <x14:cfRule type="cellIs" priority="27" operator="equal" id="{0ADC47BB-991E-441C-A418-C8419CD2CA82}">
            <xm:f>'pomocná data'!$A$6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8" operator="equal" id="{E69178D9-381D-406B-AD4B-8FD8F8F35B74}">
            <xm:f>'pomocná data'!$A$5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expression" priority="24" id="{1B8FA298-0889-420F-B20F-CA5C8893D844}">
            <xm:f>Úvod!$H$6='pomocná data'!$A$1</xm:f>
            <x14:dxf>
              <font>
                <strike/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25" id="{5E526424-B33A-415E-8AA7-75F24F53889F}">
            <xm:f>Úvod!$H$6='pomocná data'!$A$4</xm:f>
            <x14:dxf>
              <font>
                <strike/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m:sqref>A8:P21</xm:sqref>
        </x14:conditionalFormatting>
        <x14:conditionalFormatting xmlns:xm="http://schemas.microsoft.com/office/excel/2006/main">
          <x14:cfRule type="expression" priority="1" id="{6F031EA4-3EAD-4BBE-A8E3-7458A1200D8C}">
            <xm:f>'Pracovní výkaz'!$G$5&lt;1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23" id="{BAB150EE-D1F1-459C-AD33-D7C4878C025E}">
            <xm:f>'Pracovní výkaz'!$E$5&gt;1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A9:P9</xm:sqref>
        </x14:conditionalFormatting>
        <x14:conditionalFormatting xmlns:xm="http://schemas.microsoft.com/office/excel/2006/main">
          <x14:cfRule type="expression" priority="2" id="{E10E11CD-3932-4680-A732-840ABD2E1AD2}">
            <xm:f>'Pracovní výkaz'!$G$5&lt;2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22" id="{52FB588F-4965-4E98-AE11-F4800A0B55A2}">
            <xm:f>'Pracovní výkaz'!$E$5&gt;2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A10:P10</xm:sqref>
        </x14:conditionalFormatting>
        <x14:conditionalFormatting xmlns:xm="http://schemas.microsoft.com/office/excel/2006/main">
          <x14:cfRule type="expression" priority="3" id="{911A30B0-B6A7-4B70-BBD8-CF2DF1072EDA}">
            <xm:f>'Pracovní výkaz'!$G$5&lt;3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21" id="{D6779471-8EC1-46D1-966B-331425FB7383}">
            <xm:f>'Pracovní výkaz'!$E$5&gt;3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A11:P11</xm:sqref>
        </x14:conditionalFormatting>
        <x14:conditionalFormatting xmlns:xm="http://schemas.microsoft.com/office/excel/2006/main">
          <x14:cfRule type="expression" priority="4" id="{3E9FA1F6-FB4D-4222-B63A-E1317C8D98B3}">
            <xm:f>'Pracovní výkaz'!$G$5&lt;4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20" id="{94B32D2D-8CF8-435D-AFAF-0DD56174590E}">
            <xm:f>'Pracovní výkaz'!$E$5&gt;4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A12:P12</xm:sqref>
        </x14:conditionalFormatting>
        <x14:conditionalFormatting xmlns:xm="http://schemas.microsoft.com/office/excel/2006/main">
          <x14:cfRule type="expression" priority="5" id="{588550B7-37D1-4529-9148-8A76B40886E7}">
            <xm:f>'Pracovní výkaz'!$G$5&lt;5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19" id="{6BA33E0F-E8DD-4CBD-8BDE-C3629B3118FB}">
            <xm:f>'Pracovní výkaz'!$E$5&gt;5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A13:P13</xm:sqref>
        </x14:conditionalFormatting>
        <x14:conditionalFormatting xmlns:xm="http://schemas.microsoft.com/office/excel/2006/main">
          <x14:cfRule type="expression" priority="6" id="{8D70530B-BDC0-4268-B3CB-8AD6747680DF}">
            <xm:f>'Pracovní výkaz'!$G$5&lt;6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18" id="{9D530085-F9C0-4028-8A80-4078C8BB2E60}">
            <xm:f>'Pracovní výkaz'!$E$5&gt;6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A14:P14</xm:sqref>
        </x14:conditionalFormatting>
        <x14:conditionalFormatting xmlns:xm="http://schemas.microsoft.com/office/excel/2006/main">
          <x14:cfRule type="expression" priority="7" id="{7F377329-29FE-4BC0-BD34-5AF8BAC854F1}">
            <xm:f>'Pracovní výkaz'!$G$5&lt;7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17" id="{ABD5F26C-1B20-441F-AC39-45C1CA8863A3}">
            <xm:f>'Pracovní výkaz'!$E$5&gt;7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A15:P15</xm:sqref>
        </x14:conditionalFormatting>
        <x14:conditionalFormatting xmlns:xm="http://schemas.microsoft.com/office/excel/2006/main">
          <x14:cfRule type="expression" priority="8" id="{21CA4A0C-6EC5-416F-9D78-B74ED5562ECD}">
            <xm:f>'Pracovní výkaz'!$G$5&lt;8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16" id="{8C8ECA02-3B1D-4B3C-94F6-0CC4CB6D3B1E}">
            <xm:f>'Pracovní výkaz'!$E$5&gt;8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A16:P16</xm:sqref>
        </x14:conditionalFormatting>
        <x14:conditionalFormatting xmlns:xm="http://schemas.microsoft.com/office/excel/2006/main">
          <x14:cfRule type="expression" priority="9" id="{6FF2FB5A-23A4-4339-8B49-3FC90B2BE0A9}">
            <xm:f>'Pracovní výkaz'!$G$5&lt;9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15" id="{2E58A6D1-14CB-46DD-9663-C358EEB31D4D}">
            <xm:f>'Pracovní výkaz'!$E$5&gt;9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A17:P17</xm:sqref>
        </x14:conditionalFormatting>
        <x14:conditionalFormatting xmlns:xm="http://schemas.microsoft.com/office/excel/2006/main">
          <x14:cfRule type="expression" priority="10" id="{7913BCE2-A1F0-44D1-86E5-3D6F98CE4323}">
            <xm:f>'Pracovní výkaz'!$G$5&lt;10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14" id="{075280AB-8A5A-49D0-AD87-2593710B82EA}">
            <xm:f>'Pracovní výkaz'!$E$5&gt;10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A18:P18</xm:sqref>
        </x14:conditionalFormatting>
        <x14:conditionalFormatting xmlns:xm="http://schemas.microsoft.com/office/excel/2006/main">
          <x14:cfRule type="expression" priority="11" id="{E86C413B-CBFB-43DF-9103-BC87FA54546D}">
            <xm:f>'Pracovní výkaz'!$G$5&lt;11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13" id="{F2120CA0-81C6-493D-8750-B9F48377BA03}">
            <xm:f>'Pracovní výkaz'!$E$5&gt;11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A19:P19</xm:sqref>
        </x14:conditionalFormatting>
        <x14:conditionalFormatting xmlns:xm="http://schemas.microsoft.com/office/excel/2006/main">
          <x14:cfRule type="expression" priority="12" id="{D520BE5D-19DB-4E46-B310-8AE52BF6A1D8}">
            <xm:f>'Pracovní výkaz'!$G$5&lt;12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A20:P20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topLeftCell="A13" workbookViewId="0">
      <selection activeCell="E41" sqref="E41"/>
    </sheetView>
  </sheetViews>
  <sheetFormatPr defaultRowHeight="15" x14ac:dyDescent="0.25"/>
  <cols>
    <col min="1" max="1" width="81.140625" bestFit="1" customWidth="1"/>
    <col min="3" max="3" width="18.140625" customWidth="1"/>
    <col min="4" max="4" width="15.140625" customWidth="1"/>
    <col min="5" max="5" width="18.140625" customWidth="1"/>
    <col min="6" max="6" width="11.85546875" bestFit="1" customWidth="1"/>
    <col min="7" max="7" width="15.140625" customWidth="1"/>
    <col min="8" max="8" width="16.28515625" bestFit="1" customWidth="1"/>
  </cols>
  <sheetData>
    <row r="1" spans="1:9" ht="39" thickBot="1" x14ac:dyDescent="0.3">
      <c r="A1" t="s">
        <v>73</v>
      </c>
      <c r="B1" s="17" t="s">
        <v>23</v>
      </c>
      <c r="C1" s="16" t="s">
        <v>78</v>
      </c>
      <c r="D1" s="16" t="s">
        <v>79</v>
      </c>
      <c r="E1" s="16" t="s">
        <v>80</v>
      </c>
    </row>
    <row r="2" spans="1:9" ht="15.75" thickBot="1" x14ac:dyDescent="0.3">
      <c r="A2" t="s">
        <v>30</v>
      </c>
      <c r="B2" s="18" t="s">
        <v>15</v>
      </c>
      <c r="C2" s="21">
        <f>IFERROR('Pracovní smlouva_nebo_DPČ'!N9,0)</f>
        <v>0</v>
      </c>
      <c r="D2" s="21">
        <f>IFERROR(DPP!N9,0)</f>
        <v>0</v>
      </c>
      <c r="E2" s="21">
        <f t="shared" ref="E2:E13" si="0">IFERROR(SUM(C2:D2),0)</f>
        <v>0</v>
      </c>
      <c r="F2" s="22" t="str">
        <f>IF(AND(C2&gt;0,D2=0),"V POŘÁDKU","CHYBA")</f>
        <v>CHYBA</v>
      </c>
      <c r="G2" s="22" t="str">
        <f>IF(AND(D2&gt;0.1,C2=0),"V POŘÁDKU","CHYBA")</f>
        <v>CHYBA</v>
      </c>
      <c r="H2" s="22" t="str">
        <f>IF(F2=G2,$A$8,$A$9)</f>
        <v>CHYBA</v>
      </c>
      <c r="I2" s="22" t="str">
        <f>IF((AND(E2&gt;0,H2=$A$8)),$A$11," ")</f>
        <v xml:space="preserve"> </v>
      </c>
    </row>
    <row r="3" spans="1:9" ht="15.75" thickBot="1" x14ac:dyDescent="0.3">
      <c r="A3" t="str">
        <f>IF(OR(Úvod!H6='pomocná data'!A4,Úvod!H6='pomocná data'!A2),"","Nevplňovat - Vyplňte zelené pole")</f>
        <v>Nevplňovat - Vyplňte zelené pole</v>
      </c>
      <c r="B3" s="7" t="s">
        <v>16</v>
      </c>
      <c r="C3" s="21">
        <f>IFERROR('Pracovní smlouva_nebo_DPČ'!N10,0)</f>
        <v>0</v>
      </c>
      <c r="D3" s="21">
        <f>IFERROR(DPP!N10,0)</f>
        <v>0</v>
      </c>
      <c r="E3" s="21">
        <f t="shared" si="0"/>
        <v>0</v>
      </c>
      <c r="F3" s="22" t="str">
        <f t="shared" ref="F3:F13" si="1">IF(AND(C3&gt;0,D3=0),"V POŘÁDKU","CHYBA")</f>
        <v>CHYBA</v>
      </c>
      <c r="G3" s="22" t="str">
        <f t="shared" ref="G3:G13" si="2">IF(AND(D3&gt;0.1,C3=0),"V POŘÁDKU","CHYBA")</f>
        <v>CHYBA</v>
      </c>
      <c r="H3" s="22" t="str">
        <f>IF(F3=G3,$A$8,$A$9)</f>
        <v>CHYBA</v>
      </c>
      <c r="I3" s="22" t="str">
        <f t="shared" ref="I3:I13" si="3">IF((AND(E3&gt;0,H3=$A$8)),$A$11," ")</f>
        <v xml:space="preserve"> </v>
      </c>
    </row>
    <row r="4" spans="1:9" ht="15.75" thickBot="1" x14ac:dyDescent="0.3">
      <c r="A4" t="s">
        <v>34</v>
      </c>
      <c r="B4" s="7" t="s">
        <v>17</v>
      </c>
      <c r="C4" s="21">
        <f>IFERROR('Pracovní smlouva_nebo_DPČ'!N11,0)</f>
        <v>0</v>
      </c>
      <c r="D4" s="21">
        <f>IFERROR(DPP!N11,0)</f>
        <v>0</v>
      </c>
      <c r="E4" s="21">
        <f t="shared" si="0"/>
        <v>0</v>
      </c>
      <c r="F4" s="22" t="str">
        <f t="shared" si="1"/>
        <v>CHYBA</v>
      </c>
      <c r="G4" s="22" t="str">
        <f t="shared" si="2"/>
        <v>CHYBA</v>
      </c>
      <c r="H4" s="22" t="str">
        <f t="shared" ref="H4:H13" si="4">IF(F4=G4,$A$8,$A$9)</f>
        <v>CHYBA</v>
      </c>
      <c r="I4" s="22" t="str">
        <f t="shared" si="3"/>
        <v xml:space="preserve"> </v>
      </c>
    </row>
    <row r="5" spans="1:9" ht="15.75" thickBot="1" x14ac:dyDescent="0.3">
      <c r="A5" t="s">
        <v>76</v>
      </c>
      <c r="B5" s="7" t="s">
        <v>18</v>
      </c>
      <c r="C5" s="21">
        <f>IFERROR('Pracovní smlouva_nebo_DPČ'!N12,0)</f>
        <v>0</v>
      </c>
      <c r="D5" s="21">
        <f>IFERROR(DPP!N12,0)</f>
        <v>0</v>
      </c>
      <c r="E5" s="21">
        <f t="shared" si="0"/>
        <v>0</v>
      </c>
      <c r="F5" s="22" t="str">
        <f t="shared" si="1"/>
        <v>CHYBA</v>
      </c>
      <c r="G5" s="22" t="str">
        <f t="shared" si="2"/>
        <v>CHYBA</v>
      </c>
      <c r="H5" s="22" t="str">
        <f t="shared" si="4"/>
        <v>CHYBA</v>
      </c>
      <c r="I5" s="22" t="str">
        <f t="shared" si="3"/>
        <v xml:space="preserve"> </v>
      </c>
    </row>
    <row r="6" spans="1:9" ht="15.75" thickBot="1" x14ac:dyDescent="0.3">
      <c r="A6" t="s">
        <v>75</v>
      </c>
      <c r="B6" s="7" t="s">
        <v>19</v>
      </c>
      <c r="C6" s="21">
        <f>IFERROR('Pracovní smlouva_nebo_DPČ'!N13,0)</f>
        <v>0</v>
      </c>
      <c r="D6" s="21">
        <f>IFERROR(DPP!N13,0)</f>
        <v>0</v>
      </c>
      <c r="E6" s="21">
        <f t="shared" si="0"/>
        <v>0</v>
      </c>
      <c r="F6" s="22" t="str">
        <f t="shared" si="1"/>
        <v>CHYBA</v>
      </c>
      <c r="G6" s="22" t="str">
        <f t="shared" si="2"/>
        <v>CHYBA</v>
      </c>
      <c r="H6" s="22" t="str">
        <f t="shared" si="4"/>
        <v>CHYBA</v>
      </c>
      <c r="I6" s="22" t="str">
        <f t="shared" si="3"/>
        <v xml:space="preserve"> </v>
      </c>
    </row>
    <row r="7" spans="1:9" ht="15.75" thickBot="1" x14ac:dyDescent="0.3">
      <c r="A7" t="s">
        <v>74</v>
      </c>
      <c r="B7" s="7" t="s">
        <v>20</v>
      </c>
      <c r="C7" s="21">
        <f>IFERROR('Pracovní smlouva_nebo_DPČ'!N14,0)</f>
        <v>0</v>
      </c>
      <c r="D7" s="21">
        <f>IFERROR(DPP!N14,0)</f>
        <v>0</v>
      </c>
      <c r="E7" s="21">
        <f t="shared" si="0"/>
        <v>0</v>
      </c>
      <c r="F7" s="22" t="str">
        <f t="shared" si="1"/>
        <v>CHYBA</v>
      </c>
      <c r="G7" s="22" t="str">
        <f t="shared" si="2"/>
        <v>CHYBA</v>
      </c>
      <c r="H7" s="22" t="str">
        <f t="shared" si="4"/>
        <v>CHYBA</v>
      </c>
      <c r="I7" s="22" t="str">
        <f t="shared" si="3"/>
        <v xml:space="preserve"> </v>
      </c>
    </row>
    <row r="8" spans="1:9" ht="15.75" thickBot="1" x14ac:dyDescent="0.3">
      <c r="A8" t="s">
        <v>81</v>
      </c>
      <c r="B8" s="7" t="s">
        <v>14</v>
      </c>
      <c r="C8" s="21">
        <f>IFERROR('Pracovní smlouva_nebo_DPČ'!N15,0)</f>
        <v>0</v>
      </c>
      <c r="D8" s="21">
        <f>IFERROR(DPP!N15,0)</f>
        <v>0</v>
      </c>
      <c r="E8" s="21">
        <f t="shared" si="0"/>
        <v>0</v>
      </c>
      <c r="F8" s="22" t="str">
        <f t="shared" si="1"/>
        <v>CHYBA</v>
      </c>
      <c r="G8" s="22" t="str">
        <f t="shared" si="2"/>
        <v>CHYBA</v>
      </c>
      <c r="H8" s="22" t="str">
        <f t="shared" si="4"/>
        <v>CHYBA</v>
      </c>
      <c r="I8" s="22" t="str">
        <f t="shared" si="3"/>
        <v xml:space="preserve"> </v>
      </c>
    </row>
    <row r="9" spans="1:9" ht="15.75" thickBot="1" x14ac:dyDescent="0.3">
      <c r="A9" t="s">
        <v>82</v>
      </c>
      <c r="B9" s="7" t="s">
        <v>10</v>
      </c>
      <c r="C9" s="21">
        <f>IFERROR('Pracovní smlouva_nebo_DPČ'!N16,0)</f>
        <v>0</v>
      </c>
      <c r="D9" s="21">
        <f>IFERROR(DPP!N16,0)</f>
        <v>0</v>
      </c>
      <c r="E9" s="21">
        <f t="shared" si="0"/>
        <v>0</v>
      </c>
      <c r="F9" s="22" t="str">
        <f t="shared" si="1"/>
        <v>CHYBA</v>
      </c>
      <c r="G9" s="22" t="str">
        <f t="shared" si="2"/>
        <v>CHYBA</v>
      </c>
      <c r="H9" s="22" t="str">
        <f t="shared" si="4"/>
        <v>CHYBA</v>
      </c>
      <c r="I9" s="22" t="str">
        <f t="shared" si="3"/>
        <v xml:space="preserve"> </v>
      </c>
    </row>
    <row r="10" spans="1:9" ht="15.75" thickBot="1" x14ac:dyDescent="0.3">
      <c r="A10" t="s">
        <v>84</v>
      </c>
      <c r="B10" s="7" t="s">
        <v>11</v>
      </c>
      <c r="C10" s="21">
        <f>IFERROR('Pracovní smlouva_nebo_DPČ'!N17,0)</f>
        <v>0</v>
      </c>
      <c r="D10" s="21">
        <f>IFERROR(DPP!N17,0)</f>
        <v>0</v>
      </c>
      <c r="E10" s="21">
        <f t="shared" si="0"/>
        <v>0</v>
      </c>
      <c r="F10" s="22" t="str">
        <f t="shared" si="1"/>
        <v>CHYBA</v>
      </c>
      <c r="G10" s="22" t="str">
        <f t="shared" si="2"/>
        <v>CHYBA</v>
      </c>
      <c r="H10" s="22" t="str">
        <f t="shared" si="4"/>
        <v>CHYBA</v>
      </c>
      <c r="I10" s="22" t="str">
        <f t="shared" si="3"/>
        <v xml:space="preserve"> </v>
      </c>
    </row>
    <row r="11" spans="1:9" ht="15.75" thickBot="1" x14ac:dyDescent="0.3">
      <c r="A11" t="s">
        <v>87</v>
      </c>
      <c r="B11" s="7" t="s">
        <v>25</v>
      </c>
      <c r="C11" s="21">
        <f>IFERROR('Pracovní smlouva_nebo_DPČ'!N18,0)</f>
        <v>0</v>
      </c>
      <c r="D11" s="21">
        <f>IFERROR(DPP!N18,0)</f>
        <v>0</v>
      </c>
      <c r="E11" s="21">
        <f t="shared" si="0"/>
        <v>0</v>
      </c>
      <c r="F11" s="22" t="str">
        <f t="shared" si="1"/>
        <v>CHYBA</v>
      </c>
      <c r="G11" s="22" t="str">
        <f t="shared" si="2"/>
        <v>CHYBA</v>
      </c>
      <c r="H11" s="22" t="str">
        <f t="shared" si="4"/>
        <v>CHYBA</v>
      </c>
      <c r="I11" s="22" t="str">
        <f t="shared" si="3"/>
        <v xml:space="preserve"> </v>
      </c>
    </row>
    <row r="12" spans="1:9" ht="15.75" thickBot="1" x14ac:dyDescent="0.3">
      <c r="B12" s="7" t="s">
        <v>12</v>
      </c>
      <c r="C12" s="21">
        <f>IFERROR('Pracovní smlouva_nebo_DPČ'!N19,0)</f>
        <v>0</v>
      </c>
      <c r="D12" s="21">
        <f>IFERROR(DPP!N19,0)</f>
        <v>0</v>
      </c>
      <c r="E12" s="21">
        <f t="shared" si="0"/>
        <v>0</v>
      </c>
      <c r="F12" s="22" t="str">
        <f t="shared" si="1"/>
        <v>CHYBA</v>
      </c>
      <c r="G12" s="22" t="str">
        <f t="shared" si="2"/>
        <v>CHYBA</v>
      </c>
      <c r="H12" s="22" t="str">
        <f t="shared" si="4"/>
        <v>CHYBA</v>
      </c>
      <c r="I12" s="22" t="str">
        <f t="shared" si="3"/>
        <v xml:space="preserve"> </v>
      </c>
    </row>
    <row r="13" spans="1:9" ht="15.75" thickBot="1" x14ac:dyDescent="0.3">
      <c r="A13" t="s">
        <v>92</v>
      </c>
      <c r="B13" s="19" t="s">
        <v>13</v>
      </c>
      <c r="C13" s="21">
        <f>IFERROR('Pracovní smlouva_nebo_DPČ'!N20,0)</f>
        <v>0</v>
      </c>
      <c r="D13" s="21">
        <f>IFERROR(DPP!N20,0)</f>
        <v>0</v>
      </c>
      <c r="E13" s="21">
        <f t="shared" si="0"/>
        <v>0</v>
      </c>
      <c r="F13" s="22" t="str">
        <f t="shared" si="1"/>
        <v>CHYBA</v>
      </c>
      <c r="G13" s="22" t="str">
        <f t="shared" si="2"/>
        <v>CHYBA</v>
      </c>
      <c r="H13" s="22" t="str">
        <f t="shared" si="4"/>
        <v>CHYBA</v>
      </c>
      <c r="I13" s="22" t="str">
        <f t="shared" si="3"/>
        <v xml:space="preserve"> </v>
      </c>
    </row>
    <row r="14" spans="1:9" ht="15.75" thickBot="1" x14ac:dyDescent="0.3">
      <c r="A14" t="s">
        <v>93</v>
      </c>
      <c r="B14" s="20" t="s">
        <v>26</v>
      </c>
      <c r="C14" s="21">
        <f>SUM(C2:C13)</f>
        <v>0</v>
      </c>
      <c r="D14" s="21">
        <f>SUM(D2:D13)</f>
        <v>0</v>
      </c>
      <c r="E14" s="21">
        <f>SUM(E2:E13)</f>
        <v>0</v>
      </c>
    </row>
    <row r="15" spans="1:9" x14ac:dyDescent="0.25">
      <c r="A15" t="s">
        <v>99</v>
      </c>
    </row>
    <row r="16" spans="1:9" x14ac:dyDescent="0.25">
      <c r="A16" t="s">
        <v>100</v>
      </c>
    </row>
    <row r="17" spans="1:6" x14ac:dyDescent="0.25">
      <c r="D17" t="s">
        <v>97</v>
      </c>
      <c r="E17" t="str">
        <f>IF(Úvod!M7='pomocná data'!A14,A15,A16)</f>
        <v>NE</v>
      </c>
    </row>
    <row r="18" spans="1:6" ht="93.75" customHeight="1" x14ac:dyDescent="0.25">
      <c r="A18" s="67" t="s">
        <v>96</v>
      </c>
      <c r="D18" t="s">
        <v>98</v>
      </c>
      <c r="E18" t="str">
        <f>IF(Úvod!H6='pomocná data'!A4,A15,A16)</f>
        <v>NE</v>
      </c>
    </row>
    <row r="19" spans="1:6" x14ac:dyDescent="0.25">
      <c r="A19" t="s">
        <v>95</v>
      </c>
      <c r="C19" s="63"/>
      <c r="D19" s="63"/>
      <c r="E19" t="str">
        <f>IF(AND(E17="ANO",E18="ANO"),"JOU","NOU")</f>
        <v>NOU</v>
      </c>
    </row>
    <row r="20" spans="1:6" x14ac:dyDescent="0.25">
      <c r="A20" t="s">
        <v>94</v>
      </c>
      <c r="B20" s="63"/>
      <c r="D20" s="64"/>
    </row>
    <row r="21" spans="1:6" x14ac:dyDescent="0.25">
      <c r="A21" t="str">
        <f>IF($E$19="JOU",A19," ")</f>
        <v xml:space="preserve"> </v>
      </c>
    </row>
    <row r="22" spans="1:6" x14ac:dyDescent="0.25">
      <c r="A22" t="str">
        <f>IF($E$19="JOU",A20," ")</f>
        <v xml:space="preserve"> </v>
      </c>
    </row>
    <row r="26" spans="1:6" x14ac:dyDescent="0.25">
      <c r="B26" s="22"/>
      <c r="C26" s="312" t="s">
        <v>29</v>
      </c>
      <c r="D26" s="312"/>
      <c r="E26" s="312" t="s">
        <v>24</v>
      </c>
      <c r="F26" s="312"/>
    </row>
    <row r="27" spans="1:6" ht="15.75" customHeight="1" x14ac:dyDescent="0.25">
      <c r="B27" s="22" t="str">
        <f>'Pracovní smlouva_nebo_DPČ'!A9</f>
        <v>leden</v>
      </c>
      <c r="C27" s="313">
        <f>CEILING(IF(Úvod!$H$6="Pracovní smlouva",'Pracovní smlouva_nebo_DPČ'!C9*0.09,IF(Úvod!$H$6="DPČ",IF('Pracovní smlouva_nebo_DPČ'!C9&gt;3499,'Pracovní smlouva_nebo_DPČ'!C9*0.09,0))),1)</f>
        <v>0</v>
      </c>
      <c r="D27" s="314"/>
      <c r="E27" s="312">
        <f>CEILING(IF(Úvod!$H$6="Pracovní smlouva",'Pracovní smlouva_nebo_DPČ'!C9*0.248,IF(Úvod!$H$6="DPČ",IF('Pracovní smlouva_nebo_DPČ'!C9&gt;3499,'Pracovní smlouva_nebo_DPČ'!C9*0.248,0))),1)</f>
        <v>0</v>
      </c>
      <c r="F27" s="312"/>
    </row>
    <row r="28" spans="1:6" ht="15.75" customHeight="1" x14ac:dyDescent="0.25">
      <c r="B28" s="22" t="str">
        <f>'Pracovní smlouva_nebo_DPČ'!A10</f>
        <v>únor</v>
      </c>
      <c r="C28" s="313">
        <f>CEILING(IF(Úvod!$H$6="Pracovní smlouva",'Pracovní smlouva_nebo_DPČ'!C10*0.09,IF(Úvod!$H$6="DPČ",IF('Pracovní smlouva_nebo_DPČ'!C10&gt;3499,'Pracovní smlouva_nebo_DPČ'!C10*0.09,0))),1)</f>
        <v>0</v>
      </c>
      <c r="D28" s="314"/>
      <c r="E28" s="312">
        <f>CEILING(IF(Úvod!$H$6="Pracovní smlouva",'Pracovní smlouva_nebo_DPČ'!C10*0.248,IF(Úvod!$H$6="DPČ",IF('Pracovní smlouva_nebo_DPČ'!C10&gt;3499,'Pracovní smlouva_nebo_DPČ'!C10*0.248,0))),1)</f>
        <v>0</v>
      </c>
      <c r="F28" s="312"/>
    </row>
    <row r="29" spans="1:6" x14ac:dyDescent="0.25">
      <c r="B29" s="22" t="str">
        <f>'Pracovní smlouva_nebo_DPČ'!A11</f>
        <v>březen</v>
      </c>
      <c r="C29" s="313">
        <f>CEILING(IF(Úvod!$H$6="Pracovní smlouva",'Pracovní smlouva_nebo_DPČ'!C11*0.09,IF(Úvod!$H$6="DPČ",IF('Pracovní smlouva_nebo_DPČ'!C11&gt;3499,'Pracovní smlouva_nebo_DPČ'!C11*0.09,0))),1)</f>
        <v>0</v>
      </c>
      <c r="D29" s="314"/>
      <c r="E29" s="312">
        <f>CEILING(IF(Úvod!$H$6="Pracovní smlouva",'Pracovní smlouva_nebo_DPČ'!C11*0.248,IF(Úvod!$H$6="DPČ",IF('Pracovní smlouva_nebo_DPČ'!C11&gt;3499,'Pracovní smlouva_nebo_DPČ'!C11*0.248,0))),1)</f>
        <v>0</v>
      </c>
      <c r="F29" s="312"/>
    </row>
    <row r="30" spans="1:6" x14ac:dyDescent="0.25">
      <c r="B30" s="22" t="str">
        <f>'Pracovní smlouva_nebo_DPČ'!A12</f>
        <v>duben</v>
      </c>
      <c r="C30" s="313">
        <f>CEILING(IF(Úvod!$H$6="Pracovní smlouva",'Pracovní smlouva_nebo_DPČ'!C12*0.09,IF(Úvod!$H$6="DPČ",IF('Pracovní smlouva_nebo_DPČ'!C12&gt;3499,'Pracovní smlouva_nebo_DPČ'!C12*0.09,0))),1)</f>
        <v>0</v>
      </c>
      <c r="D30" s="314"/>
      <c r="E30" s="312">
        <f>CEILING(IF(Úvod!$H$6="Pracovní smlouva",'Pracovní smlouva_nebo_DPČ'!C12*0.248,IF(Úvod!$H$6="DPČ",IF('Pracovní smlouva_nebo_DPČ'!C12&gt;3499,'Pracovní smlouva_nebo_DPČ'!C12*0.248,0))),1)</f>
        <v>0</v>
      </c>
      <c r="F30" s="312"/>
    </row>
    <row r="31" spans="1:6" x14ac:dyDescent="0.25">
      <c r="B31" s="22" t="str">
        <f>'Pracovní smlouva_nebo_DPČ'!A13</f>
        <v>květen</v>
      </c>
      <c r="C31" s="313">
        <f>CEILING(IF(Úvod!$H$6="Pracovní smlouva",'Pracovní smlouva_nebo_DPČ'!C13*0.09,IF(Úvod!$H$6="DPČ",IF('Pracovní smlouva_nebo_DPČ'!C13&gt;3499,'Pracovní smlouva_nebo_DPČ'!C13*0.09,0))),1)</f>
        <v>0</v>
      </c>
      <c r="D31" s="314"/>
      <c r="E31" s="312">
        <f>CEILING(IF(Úvod!$H$6="Pracovní smlouva",'Pracovní smlouva_nebo_DPČ'!C13*0.248,IF(Úvod!$H$6="DPČ",IF('Pracovní smlouva_nebo_DPČ'!C13&gt;3499,'Pracovní smlouva_nebo_DPČ'!C13*0.248,0))),1)</f>
        <v>0</v>
      </c>
      <c r="F31" s="312"/>
    </row>
    <row r="32" spans="1:6" x14ac:dyDescent="0.25">
      <c r="B32" s="22" t="str">
        <f>'Pracovní smlouva_nebo_DPČ'!A14</f>
        <v>červen</v>
      </c>
      <c r="C32" s="313">
        <f>CEILING(IF(Úvod!$H$6="Pracovní smlouva",'Pracovní smlouva_nebo_DPČ'!C14*0.09,IF(Úvod!$H$6="DPČ",IF('Pracovní smlouva_nebo_DPČ'!C14&gt;3499,'Pracovní smlouva_nebo_DPČ'!C14*0.09,0))),1)</f>
        <v>0</v>
      </c>
      <c r="D32" s="314"/>
      <c r="E32" s="312">
        <f>CEILING(IF(Úvod!$H$6="Pracovní smlouva",'Pracovní smlouva_nebo_DPČ'!C14*0.248,IF(Úvod!$H$6="DPČ",IF('Pracovní smlouva_nebo_DPČ'!C14&gt;3499,'Pracovní smlouva_nebo_DPČ'!C14*0.248,0))),1)</f>
        <v>0</v>
      </c>
      <c r="F32" s="312"/>
    </row>
    <row r="33" spans="2:6" x14ac:dyDescent="0.25">
      <c r="B33" s="22" t="str">
        <f>'Pracovní smlouva_nebo_DPČ'!A15</f>
        <v>červenec</v>
      </c>
      <c r="C33" s="313">
        <f>CEILING(IF(Úvod!$H$6="Pracovní smlouva",'Pracovní smlouva_nebo_DPČ'!C15*0.09,IF(Úvod!$H$6="DPČ",IF('Pracovní smlouva_nebo_DPČ'!C15&gt;3499,'Pracovní smlouva_nebo_DPČ'!C15*0.09,0))),1)</f>
        <v>0</v>
      </c>
      <c r="D33" s="314"/>
      <c r="E33" s="312">
        <f>CEILING(IF(Úvod!$H$6="Pracovní smlouva",'Pracovní smlouva_nebo_DPČ'!C15*0.248,IF(Úvod!$H$6="DPČ",IF('Pracovní smlouva_nebo_DPČ'!C15&gt;3499,'Pracovní smlouva_nebo_DPČ'!C15*0.248,0))),1)</f>
        <v>0</v>
      </c>
      <c r="F33" s="312"/>
    </row>
    <row r="34" spans="2:6" x14ac:dyDescent="0.25">
      <c r="B34" s="22" t="str">
        <f>'Pracovní smlouva_nebo_DPČ'!A16</f>
        <v>srpen</v>
      </c>
      <c r="C34" s="313">
        <f>CEILING(IF(Úvod!$H$6="Pracovní smlouva",'Pracovní smlouva_nebo_DPČ'!C16*0.09,IF(Úvod!$H$6="DPČ",IF('Pracovní smlouva_nebo_DPČ'!C16&gt;3499,'Pracovní smlouva_nebo_DPČ'!C16*0.09,0))),1)</f>
        <v>0</v>
      </c>
      <c r="D34" s="314"/>
      <c r="E34" s="312">
        <f>CEILING(IF(Úvod!$H$6="Pracovní smlouva",'Pracovní smlouva_nebo_DPČ'!C16*0.248,IF(Úvod!$H$6="DPČ",IF('Pracovní smlouva_nebo_DPČ'!C16&gt;3499,'Pracovní smlouva_nebo_DPČ'!C16*0.248,0))),1)</f>
        <v>0</v>
      </c>
      <c r="F34" s="312"/>
    </row>
    <row r="35" spans="2:6" x14ac:dyDescent="0.25">
      <c r="B35" s="22" t="str">
        <f>'Pracovní smlouva_nebo_DPČ'!A17</f>
        <v>září</v>
      </c>
      <c r="C35" s="313">
        <f>CEILING(IF(Úvod!$H$6="Pracovní smlouva",'Pracovní smlouva_nebo_DPČ'!C17*0.09,IF(Úvod!$H$6="DPČ",IF('Pracovní smlouva_nebo_DPČ'!C17&gt;3499,'Pracovní smlouva_nebo_DPČ'!C17*0.09,0))),1)</f>
        <v>0</v>
      </c>
      <c r="D35" s="314"/>
      <c r="E35" s="312">
        <f>CEILING(IF(Úvod!$H$6="Pracovní smlouva",'Pracovní smlouva_nebo_DPČ'!C17*0.248,IF(Úvod!$H$6="DPČ",IF('Pracovní smlouva_nebo_DPČ'!C17&gt;3499,'Pracovní smlouva_nebo_DPČ'!C17*0.248,0))),1)</f>
        <v>0</v>
      </c>
      <c r="F35" s="312"/>
    </row>
    <row r="36" spans="2:6" x14ac:dyDescent="0.25">
      <c r="B36" s="22" t="str">
        <f>'Pracovní smlouva_nebo_DPČ'!A18</f>
        <v xml:space="preserve">říjen </v>
      </c>
      <c r="C36" s="313">
        <f>CEILING(IF(Úvod!$H$6="Pracovní smlouva",'Pracovní smlouva_nebo_DPČ'!C18*0.09,IF(Úvod!$H$6="DPČ",IF('Pracovní smlouva_nebo_DPČ'!C18&gt;3499,'Pracovní smlouva_nebo_DPČ'!C18*0.09,0))),1)</f>
        <v>0</v>
      </c>
      <c r="D36" s="314"/>
      <c r="E36" s="312">
        <f>CEILING(IF(Úvod!$H$6="Pracovní smlouva",'Pracovní smlouva_nebo_DPČ'!C18*0.248,IF(Úvod!$H$6="DPČ",IF('Pracovní smlouva_nebo_DPČ'!C18&gt;3499,'Pracovní smlouva_nebo_DPČ'!C18*0.248,0))),1)</f>
        <v>0</v>
      </c>
      <c r="F36" s="312"/>
    </row>
    <row r="37" spans="2:6" x14ac:dyDescent="0.25">
      <c r="B37" s="22" t="str">
        <f>'Pracovní smlouva_nebo_DPČ'!A19</f>
        <v>listopad</v>
      </c>
      <c r="C37" s="313">
        <f>CEILING(IF(Úvod!$H$6="Pracovní smlouva",'Pracovní smlouva_nebo_DPČ'!C19*0.09,IF(Úvod!$H$6="DPČ",IF('Pracovní smlouva_nebo_DPČ'!C19&gt;3499,'Pracovní smlouva_nebo_DPČ'!C19*0.09,0))),1)</f>
        <v>0</v>
      </c>
      <c r="D37" s="314"/>
      <c r="E37" s="312">
        <f>CEILING(IF(Úvod!$H$6="Pracovní smlouva",'Pracovní smlouva_nebo_DPČ'!C19*0.248,IF(Úvod!$H$6="DPČ",IF('Pracovní smlouva_nebo_DPČ'!C19&gt;3499,'Pracovní smlouva_nebo_DPČ'!C19*0.248,0))),1)</f>
        <v>0</v>
      </c>
      <c r="F37" s="312"/>
    </row>
    <row r="38" spans="2:6" x14ac:dyDescent="0.25">
      <c r="B38" s="22" t="str">
        <f>'Pracovní smlouva_nebo_DPČ'!A20</f>
        <v>prosinec</v>
      </c>
      <c r="C38" s="313">
        <f>CEILING(IF(Úvod!$H$6="Pracovní smlouva",'Pracovní smlouva_nebo_DPČ'!C20*0.09,IF(Úvod!$H$6="DPČ",IF('Pracovní smlouva_nebo_DPČ'!C20&gt;3499,'Pracovní smlouva_nebo_DPČ'!C20*0.09,0))),1)</f>
        <v>0</v>
      </c>
      <c r="D38" s="314"/>
      <c r="E38" s="312">
        <f>CEILING(IF(Úvod!$H$6="Pracovní smlouva",'Pracovní smlouva_nebo_DPČ'!C20*0.248,IF(Úvod!$H$6="DPČ",IF('Pracovní smlouva_nebo_DPČ'!C20&gt;3499,'Pracovní smlouva_nebo_DPČ'!C20*0.248,0))),1)</f>
        <v>0</v>
      </c>
      <c r="F38" s="312"/>
    </row>
  </sheetData>
  <sheetProtection algorithmName="SHA-512" hashValue="0ZtCm36wbmguYvw+XCXaIUTFFzCKER8CRzzTjD+cV49P3pGd2tUJZDYaE2i/CfA9w4Wtp5uNQgGKB/i6eMdnHw==" saltValue="pFML1pl2YWdMTgL+IE8GPA==" spinCount="100000" sheet="1" selectLockedCells="1" selectUnlockedCells="1"/>
  <mergeCells count="26">
    <mergeCell ref="C38:D38"/>
    <mergeCell ref="E38:F38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</mergeCells>
  <dataValidations disablePrompts="1" count="1">
    <dataValidation type="list" allowBlank="1" showInputMessage="1" showErrorMessage="1" sqref="B18" xr:uid="{00000000-0002-0000-0400-000000000000}">
      <formula1>$A$19:$A$20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15OPMSMT0001-3-5908</_dlc_DocId>
    <_dlc_DocIdUrl xmlns="0104a4cd-1400-468e-be1b-c7aad71d7d5a">
      <Url>https://op.msmt.cz/_layouts/15/DocIdRedir.aspx?ID=15OPMSMT0001-3-5908</Url>
      <Description>15OPMSMT0001-3-5908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82CD75F-3068-437A-9D9E-205C0237E1C3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CFB65393-A68D-4596-B55D-CA5278484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Úvod</vt:lpstr>
      <vt:lpstr>Pracovní výkaz</vt:lpstr>
      <vt:lpstr>Pracovní smlouva_nebo_DPČ</vt:lpstr>
      <vt:lpstr>DPP</vt:lpstr>
      <vt:lpstr>pomocná data</vt:lpstr>
      <vt:lpstr>DPP!Oblast_tisku</vt:lpstr>
      <vt:lpstr>'Pracovní smlouva_nebo_DPČ'!Oblast_tisku</vt:lpstr>
      <vt:lpstr>'Pracovní výkaz'!Oblast_tisku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Souhrnný mzdový výkaz</dc:title>
  <dc:creator/>
  <dc:description/>
  <cp:lastModifiedBy/>
  <dcterms:created xsi:type="dcterms:W3CDTF">2006-09-16T00:00:00Z</dcterms:created>
  <dcterms:modified xsi:type="dcterms:W3CDTF">2024-09-30T10:30:22Z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7afa881f-6515-46d8-ab5e-bb949e53c683</vt:lpwstr>
  </property>
  <property fmtid="{D5CDD505-2E9C-101B-9397-08002B2CF9AE}" pid="4" name="Komentář">
    <vt:lpwstr/>
  </property>
</Properties>
</file>